
<file path=[Content_Types].xml><?xml version="1.0" encoding="utf-8"?>
<Types xmlns="http://schemas.openxmlformats.org/package/2006/content-types"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worksheets/sheet3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20" yWindow="-20" windowWidth="24800" windowHeight="15420" tabRatio="500" firstSheet="1" activeTab="2"/>
  </bookViews>
  <sheets>
    <sheet name="Notes" sheetId="1" r:id="rId1"/>
    <sheet name="Revenue" sheetId="2" r:id="rId2"/>
    <sheet name="Expend 1870-2013" sheetId="4" r:id="rId3"/>
    <sheet name="GDP 1950-2013" sheetId="3" r:id="rId4"/>
    <sheet name="Total, 1997-2012" sheetId="5" r:id="rId5"/>
    <sheet name="K. Lindert graphs" sheetId="7" r:id="rId6"/>
  </sheets>
  <externalReferences>
    <externalReference r:id="rId7"/>
  </externalReferences>
  <calcPr calcId="14000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I117" i="4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16"/>
  <c r="B73"/>
  <c r="V73"/>
  <c r="AG73"/>
  <c r="W73"/>
  <c r="AH73"/>
  <c r="Y73"/>
  <c r="AI73"/>
  <c r="B74"/>
  <c r="V74"/>
  <c r="AG74"/>
  <c r="W74"/>
  <c r="AH74"/>
  <c r="Y74"/>
  <c r="AI74"/>
  <c r="B75"/>
  <c r="V75"/>
  <c r="AG75"/>
  <c r="W75"/>
  <c r="AH75"/>
  <c r="Y75"/>
  <c r="AI75"/>
  <c r="B76"/>
  <c r="V76"/>
  <c r="AG76"/>
  <c r="W76"/>
  <c r="AH76"/>
  <c r="Y76"/>
  <c r="AI76"/>
  <c r="B77"/>
  <c r="V77"/>
  <c r="AG77"/>
  <c r="W77"/>
  <c r="AH77"/>
  <c r="Y77"/>
  <c r="AI77"/>
  <c r="B78"/>
  <c r="V78"/>
  <c r="AG78"/>
  <c r="W78"/>
  <c r="AH78"/>
  <c r="Y78"/>
  <c r="AI78"/>
  <c r="B79"/>
  <c r="V79"/>
  <c r="AG79"/>
  <c r="W79"/>
  <c r="AH79"/>
  <c r="Y79"/>
  <c r="AI79"/>
  <c r="B80"/>
  <c r="V80"/>
  <c r="AG80"/>
  <c r="W80"/>
  <c r="AH80"/>
  <c r="Y80"/>
  <c r="AI80"/>
  <c r="B81"/>
  <c r="V81"/>
  <c r="AG81"/>
  <c r="W81"/>
  <c r="AH81"/>
  <c r="Y81"/>
  <c r="AI81"/>
  <c r="B82"/>
  <c r="V82"/>
  <c r="AG82"/>
  <c r="W82"/>
  <c r="AH82"/>
  <c r="Y82"/>
  <c r="AI82"/>
  <c r="B83"/>
  <c r="V83"/>
  <c r="AG83"/>
  <c r="W83"/>
  <c r="AH83"/>
  <c r="Y83"/>
  <c r="AI83"/>
  <c r="B84"/>
  <c r="V84"/>
  <c r="AG84"/>
  <c r="W84"/>
  <c r="AH84"/>
  <c r="Y84"/>
  <c r="AI84"/>
  <c r="B85"/>
  <c r="V85"/>
  <c r="AG85"/>
  <c r="W85"/>
  <c r="AH85"/>
  <c r="Y85"/>
  <c r="AI85"/>
  <c r="B72"/>
  <c r="V72"/>
  <c r="AG72"/>
  <c r="W72"/>
  <c r="AH72"/>
  <c r="Y72"/>
  <c r="AI72"/>
  <c r="T85"/>
  <c r="T84"/>
  <c r="T83"/>
  <c r="T82"/>
  <c r="T81"/>
  <c r="T80"/>
  <c r="T79"/>
  <c r="T78"/>
  <c r="T77"/>
  <c r="T76"/>
  <c r="T75"/>
  <c r="T74"/>
  <c r="T73"/>
  <c r="T72"/>
  <c r="I109"/>
  <c r="X109"/>
  <c r="I108"/>
  <c r="X108"/>
  <c r="I107"/>
  <c r="X107"/>
  <c r="I106"/>
  <c r="X106"/>
  <c r="I105"/>
  <c r="X105"/>
  <c r="I104"/>
  <c r="X104"/>
  <c r="I103"/>
  <c r="X103"/>
  <c r="G109"/>
  <c r="W109"/>
  <c r="G108"/>
  <c r="W108"/>
  <c r="G107"/>
  <c r="W107"/>
  <c r="G106"/>
  <c r="W106"/>
  <c r="G105"/>
  <c r="W105"/>
  <c r="G104"/>
  <c r="W104"/>
  <c r="G103"/>
  <c r="W103"/>
  <c r="G102"/>
  <c r="W102"/>
  <c r="F105"/>
  <c r="V105"/>
  <c r="F104"/>
  <c r="V104"/>
  <c r="F103"/>
  <c r="V103"/>
  <c r="F102"/>
  <c r="V102"/>
  <c r="V101"/>
  <c r="V100"/>
  <c r="F109"/>
  <c r="V109"/>
  <c r="F108"/>
  <c r="V108"/>
  <c r="F107"/>
  <c r="V107"/>
  <c r="K109"/>
  <c r="K108"/>
  <c r="K107"/>
  <c r="J109"/>
  <c r="J108"/>
  <c r="J107"/>
  <c r="J106"/>
  <c r="J105"/>
  <c r="J104"/>
  <c r="J103"/>
  <c r="J102"/>
  <c r="K104"/>
  <c r="K105"/>
  <c r="K106"/>
  <c r="K103"/>
  <c r="K102"/>
  <c r="F106"/>
  <c r="V106"/>
  <c r="AC149"/>
  <c r="AB149"/>
  <c r="AA149"/>
  <c r="Z149"/>
  <c r="AC148"/>
  <c r="AB148"/>
  <c r="AA148"/>
  <c r="Z148"/>
  <c r="AC147"/>
  <c r="AB147"/>
  <c r="AA147"/>
  <c r="Z147"/>
  <c r="AC146"/>
  <c r="AB146"/>
  <c r="AA146"/>
  <c r="Z146"/>
  <c r="AC145"/>
  <c r="AB145"/>
  <c r="AA145"/>
  <c r="Z145"/>
  <c r="AC144"/>
  <c r="AB144"/>
  <c r="AA144"/>
  <c r="Z144"/>
  <c r="AC143"/>
  <c r="AB143"/>
  <c r="AA143"/>
  <c r="Z143"/>
  <c r="AC142"/>
  <c r="AB142"/>
  <c r="AA142"/>
  <c r="Z142"/>
  <c r="AC141"/>
  <c r="AB141"/>
  <c r="AA141"/>
  <c r="Z141"/>
  <c r="AC140"/>
  <c r="AB140"/>
  <c r="AA140"/>
  <c r="Z140"/>
  <c r="AC139"/>
  <c r="AB139"/>
  <c r="AA139"/>
  <c r="Z139"/>
  <c r="AC138"/>
  <c r="AB138"/>
  <c r="AA138"/>
  <c r="Z138"/>
  <c r="AC137"/>
  <c r="AB137"/>
  <c r="AA137"/>
  <c r="Z137"/>
  <c r="AC136"/>
  <c r="AB136"/>
  <c r="AA136"/>
  <c r="Z136"/>
  <c r="AC135"/>
  <c r="AB135"/>
  <c r="AA135"/>
  <c r="Z135"/>
  <c r="AC134"/>
  <c r="AB134"/>
  <c r="AA134"/>
  <c r="Z134"/>
  <c r="AC133"/>
  <c r="AB133"/>
  <c r="AA133"/>
  <c r="Z133"/>
  <c r="AC132"/>
  <c r="AB132"/>
  <c r="AA132"/>
  <c r="Z132"/>
  <c r="AC131"/>
  <c r="AB131"/>
  <c r="AA131"/>
  <c r="Z131"/>
  <c r="AC130"/>
  <c r="AB130"/>
  <c r="AA130"/>
  <c r="Z130"/>
  <c r="AC129"/>
  <c r="AB129"/>
  <c r="AA129"/>
  <c r="Z129"/>
  <c r="AC128"/>
  <c r="AB128"/>
  <c r="AA128"/>
  <c r="Z128"/>
  <c r="AC127"/>
  <c r="AB127"/>
  <c r="AA127"/>
  <c r="Z127"/>
  <c r="AC126"/>
  <c r="AB126"/>
  <c r="AA126"/>
  <c r="Z126"/>
  <c r="AC125"/>
  <c r="AB125"/>
  <c r="AA125"/>
  <c r="Z125"/>
  <c r="AC124"/>
  <c r="AB124"/>
  <c r="AA124"/>
  <c r="Z124"/>
  <c r="AC123"/>
  <c r="AB123"/>
  <c r="AA123"/>
  <c r="Z123"/>
  <c r="AC122"/>
  <c r="AB122"/>
  <c r="AA122"/>
  <c r="Z122"/>
  <c r="AC121"/>
  <c r="AB121"/>
  <c r="AA121"/>
  <c r="Z121"/>
  <c r="AC120"/>
  <c r="AB120"/>
  <c r="AA120"/>
  <c r="Z120"/>
  <c r="AC119"/>
  <c r="AB119"/>
  <c r="AA119"/>
  <c r="Z119"/>
  <c r="AC118"/>
  <c r="AB118"/>
  <c r="AA118"/>
  <c r="Z118"/>
  <c r="AC117"/>
  <c r="AB117"/>
  <c r="AA117"/>
  <c r="Z117"/>
  <c r="AC116"/>
  <c r="AB116"/>
  <c r="AA116"/>
  <c r="Z116"/>
  <c r="AJ101"/>
  <c r="AG101"/>
  <c r="W101"/>
  <c r="AH101"/>
  <c r="AJ100"/>
  <c r="AG100"/>
  <c r="W100"/>
  <c r="AH100"/>
  <c r="AJ99"/>
  <c r="V99"/>
  <c r="AG99"/>
  <c r="W99"/>
  <c r="AH99"/>
  <c r="AJ98"/>
  <c r="V98"/>
  <c r="AG98"/>
  <c r="W98"/>
  <c r="AH98"/>
  <c r="AJ97"/>
  <c r="V97"/>
  <c r="AG97"/>
  <c r="W97"/>
  <c r="AH97"/>
  <c r="AJ96"/>
  <c r="V96"/>
  <c r="AG96"/>
  <c r="W96"/>
  <c r="AH96"/>
  <c r="F95"/>
  <c r="G95"/>
  <c r="K95"/>
  <c r="AJ95"/>
  <c r="V95"/>
  <c r="AG95"/>
  <c r="W95"/>
  <c r="AH95"/>
  <c r="D95"/>
  <c r="T108"/>
  <c r="T107"/>
  <c r="T106"/>
  <c r="T105"/>
  <c r="T104"/>
  <c r="T103"/>
  <c r="T102"/>
  <c r="T101"/>
  <c r="T100"/>
  <c r="T99"/>
  <c r="T98"/>
  <c r="T97"/>
  <c r="T96"/>
  <c r="T95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31"/>
  <c r="AJ130"/>
  <c r="AJ129"/>
  <c r="AJ128"/>
  <c r="AJ1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27"/>
  <c r="AJ26"/>
  <c r="AJ25"/>
  <c r="AJ24"/>
  <c r="AJ23"/>
  <c r="AJ22"/>
  <c r="AJ21"/>
  <c r="AJ20"/>
  <c r="AJ19"/>
  <c r="AJ18"/>
  <c r="AJ7"/>
  <c r="AJ8"/>
  <c r="AJ9"/>
  <c r="AJ10"/>
  <c r="AJ11"/>
  <c r="AJ12"/>
  <c r="AJ13"/>
  <c r="AJ14"/>
  <c r="AJ15"/>
  <c r="AJ6"/>
  <c r="V131"/>
  <c r="W131"/>
  <c r="Y131"/>
  <c r="V132"/>
  <c r="W132"/>
  <c r="Y132"/>
  <c r="V133"/>
  <c r="W133"/>
  <c r="Y133"/>
  <c r="V134"/>
  <c r="W134"/>
  <c r="Y134"/>
  <c r="V135"/>
  <c r="W135"/>
  <c r="Y135"/>
  <c r="V136"/>
  <c r="W136"/>
  <c r="Y136"/>
  <c r="V137"/>
  <c r="W137"/>
  <c r="Y137"/>
  <c r="V138"/>
  <c r="W138"/>
  <c r="Y138"/>
  <c r="V139"/>
  <c r="W139"/>
  <c r="Y139"/>
  <c r="V140"/>
  <c r="W140"/>
  <c r="Y140"/>
  <c r="V141"/>
  <c r="W141"/>
  <c r="Y141"/>
  <c r="V142"/>
  <c r="W142"/>
  <c r="Y142"/>
  <c r="V143"/>
  <c r="W143"/>
  <c r="Y143"/>
  <c r="V144"/>
  <c r="W144"/>
  <c r="Y144"/>
  <c r="V145"/>
  <c r="W145"/>
  <c r="Y145"/>
  <c r="V146"/>
  <c r="W146"/>
  <c r="Y146"/>
  <c r="V147"/>
  <c r="W147"/>
  <c r="Y147"/>
  <c r="V148"/>
  <c r="W148"/>
  <c r="Y148"/>
  <c r="V130"/>
  <c r="W130"/>
  <c r="Y130"/>
  <c r="V129"/>
  <c r="W129"/>
  <c r="Y129"/>
  <c r="V128"/>
  <c r="W128"/>
  <c r="Y128"/>
  <c r="V127"/>
  <c r="W127"/>
  <c r="Y127"/>
  <c r="V87"/>
  <c r="AG87"/>
  <c r="W87"/>
  <c r="AH87"/>
  <c r="Y87"/>
  <c r="AI87"/>
  <c r="V88"/>
  <c r="AG88"/>
  <c r="W88"/>
  <c r="AH88"/>
  <c r="Y88"/>
  <c r="AI88"/>
  <c r="V89"/>
  <c r="AG89"/>
  <c r="W89"/>
  <c r="AH89"/>
  <c r="Y89"/>
  <c r="AI89"/>
  <c r="V90"/>
  <c r="AG90"/>
  <c r="W90"/>
  <c r="AH90"/>
  <c r="Y90"/>
  <c r="AI90"/>
  <c r="V91"/>
  <c r="AG91"/>
  <c r="W91"/>
  <c r="AH91"/>
  <c r="Y91"/>
  <c r="AI91"/>
  <c r="V92"/>
  <c r="AG92"/>
  <c r="W92"/>
  <c r="AH92"/>
  <c r="Y92"/>
  <c r="AI92"/>
  <c r="V93"/>
  <c r="AG93"/>
  <c r="W93"/>
  <c r="AH93"/>
  <c r="Y93"/>
  <c r="AI93"/>
  <c r="V94"/>
  <c r="AG94"/>
  <c r="W94"/>
  <c r="AH94"/>
  <c r="Y94"/>
  <c r="AI94"/>
  <c r="V86"/>
  <c r="AG86"/>
  <c r="W86"/>
  <c r="AH86"/>
  <c r="Y86"/>
  <c r="AI86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94"/>
  <c r="T93"/>
  <c r="T92"/>
  <c r="T91"/>
  <c r="T90"/>
  <c r="T89"/>
  <c r="T88"/>
  <c r="T87"/>
  <c r="T86"/>
  <c r="D7" i="3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6"/>
  <c r="D46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47"/>
  <c r="C54"/>
  <c r="C69"/>
  <c r="C68"/>
  <c r="C67"/>
  <c r="C66"/>
  <c r="C65"/>
  <c r="C64"/>
  <c r="C63"/>
  <c r="C62"/>
  <c r="C61"/>
  <c r="C60"/>
  <c r="C59"/>
  <c r="C58"/>
  <c r="C57"/>
  <c r="C56"/>
  <c r="C55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P69"/>
  <c r="P68"/>
  <c r="P67"/>
  <c r="P66"/>
  <c r="P65"/>
  <c r="P64"/>
  <c r="P63"/>
  <c r="P62"/>
  <c r="P61"/>
  <c r="P60"/>
  <c r="P59"/>
  <c r="P58"/>
  <c r="P57"/>
  <c r="P56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47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6"/>
  <c r="B71" i="7"/>
  <c r="B70"/>
  <c r="B69"/>
  <c r="B68"/>
  <c r="B67"/>
  <c r="B66"/>
  <c r="B65"/>
  <c r="B64"/>
  <c r="B63"/>
  <c r="B61"/>
  <c r="B60"/>
  <c r="B59"/>
  <c r="B58"/>
  <c r="B57"/>
  <c r="B56"/>
  <c r="B55"/>
  <c r="B54"/>
  <c r="B53"/>
  <c r="B52"/>
  <c r="B50"/>
  <c r="B49"/>
  <c r="B48"/>
  <c r="B47"/>
  <c r="B46"/>
  <c r="B45"/>
  <c r="B44"/>
  <c r="B42"/>
  <c r="B41"/>
  <c r="B40"/>
  <c r="B39"/>
  <c r="B38"/>
  <c r="B37"/>
  <c r="B36"/>
  <c r="B35"/>
  <c r="B34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B6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J87" i="2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86"/>
</calcChain>
</file>

<file path=xl/sharedStrings.xml><?xml version="1.0" encoding="utf-8"?>
<sst xmlns="http://schemas.openxmlformats.org/spreadsheetml/2006/main" count="143" uniqueCount="96">
  <si>
    <t>LAA has estimated nominal GDP for Costa Rica from 1936-1950 converting Bulmer-Thomas's real GDP using CPI and PPI. This estimation allows us to present data as a share of GDP going back to 1936.</t>
  </si>
  <si>
    <t>Update, 24 March 2015</t>
  </si>
  <si>
    <t>[Social?]</t>
  </si>
  <si>
    <t>Social exp shares of GDP</t>
  </si>
  <si>
    <t>All government, 1980-2013</t>
  </si>
  <si>
    <t>Socspen % of central budget</t>
  </si>
  <si>
    <t>Central government, 1936-1965</t>
  </si>
  <si>
    <t>Central government socexp shares ofall gov't, 1870-1965, 1991-2012</t>
  </si>
  <si>
    <t>Public Works</t>
  </si>
  <si>
    <t>debt/gdp</t>
  </si>
  <si>
    <t>Investment as % of nominal GDP</t>
  </si>
  <si>
    <t>Educ/GDP</t>
  </si>
  <si>
    <t>(E+H+P)/GDP</t>
  </si>
  <si>
    <t>(E+H)/GDP</t>
  </si>
  <si>
    <t>Nominal (1a)</t>
  </si>
  <si>
    <t>spliced to (1), 1991-on</t>
  </si>
  <si>
    <t>Year</t>
  </si>
  <si>
    <t>Nominal (1b)</t>
  </si>
  <si>
    <t>Spliced to (3), back</t>
  </si>
  <si>
    <t>Incidence</t>
  </si>
  <si>
    <t>Total Government (Sector Publico consolidado total)</t>
  </si>
  <si>
    <t xml:space="preserve">Housing </t>
  </si>
  <si>
    <t>Recreation</t>
  </si>
  <si>
    <t>Social security</t>
  </si>
  <si>
    <t xml:space="preserve">Total </t>
  </si>
  <si>
    <t>Central government</t>
  </si>
  <si>
    <t>Total government</t>
  </si>
  <si>
    <t>Other</t>
  </si>
  <si>
    <t>San Jose: ONU.</t>
  </si>
  <si>
    <t xml:space="preserve">ONU (1978). Analisis estadistico de datos demograficos y educacionales para proyectar la matricula escolar en Costa Rica. </t>
  </si>
  <si>
    <t xml:space="preserve">SIECA (1967). Quinto Compendio Estadistico Centroamericano. </t>
  </si>
  <si>
    <r>
      <t>Expenditure</t>
    </r>
    <r>
      <rPr>
        <sz val="12"/>
        <color indexed="8"/>
        <rFont val="Cambria"/>
      </rPr>
      <t>: 1870-1958: total public revenue and by type kindly provided by Juan Diego Trejos. According to the tables, the data correspond to central government as reported by Román Trigo (1995). 1973-2013: Total and debt expenditure: from the Ministerio de Hacienda and the Central Bank of Costa Rica. 1991-2013: Social expenditure estimated based on CEPAL. . 1997-2012: Total expenditure (including local government and decentralized units excluding the financial sector): Ministerio de Hacienda.1980-2013: Total government: from Secretaría Técnica de la Autoridad Presupuestaria del Ministerio de Hacienda.1970-1976: Education: ONU (1978). 1960-1965: SIECA (1967)</t>
    </r>
  </si>
  <si>
    <t>Labor and Welfare</t>
  </si>
  <si>
    <t>1 peso centroamericano = 6.625 colones</t>
  </si>
  <si>
    <t>Citation:  Leticia Arroyo and Peter Lindert (forthcoming paper 2014), with data provided by Juan Diego Trejos (Universidad de Costa Rica)</t>
  </si>
  <si>
    <t>For graphing Figure CR-1 = Figure 13</t>
  </si>
  <si>
    <t xml:space="preserve">Basically we have continuous series for the central government from 1870-1973 for education, health, total spending, and other social spending. (Pensions data go from 1870-1958.) Then we have data for total government (sector publico consolidado from 1980 until 2013. Hence we have a gap of 6 years. </t>
  </si>
  <si>
    <t>Costa Rica</t>
  </si>
  <si>
    <t>Data provided by Juan Diego Trejos (Universidad de Costa Rica)</t>
  </si>
  <si>
    <t>Central Government Revenue</t>
  </si>
  <si>
    <t>Income and wealth</t>
  </si>
  <si>
    <t>Consumption</t>
  </si>
  <si>
    <t>Trade</t>
  </si>
  <si>
    <t>Resource</t>
  </si>
  <si>
    <t>Total</t>
  </si>
  <si>
    <t>in millions of colones</t>
  </si>
  <si>
    <t>Direct</t>
  </si>
  <si>
    <t>Labor</t>
  </si>
  <si>
    <t>Indirect</t>
  </si>
  <si>
    <t>GDP</t>
  </si>
  <si>
    <t>Nominal</t>
  </si>
  <si>
    <t>Nominal (2)</t>
  </si>
  <si>
    <t>Investment</t>
  </si>
  <si>
    <t>millions of colones</t>
  </si>
  <si>
    <t>Nominal per capita</t>
  </si>
  <si>
    <t>colones</t>
  </si>
  <si>
    <t>dollars</t>
  </si>
  <si>
    <t>Population</t>
  </si>
  <si>
    <t>thousands</t>
  </si>
  <si>
    <t xml:space="preserve">Nominal (3) </t>
  </si>
  <si>
    <t>Real</t>
  </si>
  <si>
    <t>millions of 1991 colones</t>
  </si>
  <si>
    <t>Per capita</t>
  </si>
  <si>
    <t>Investment (2)</t>
  </si>
  <si>
    <t>Administration</t>
  </si>
  <si>
    <t>Debt</t>
  </si>
  <si>
    <t>Military</t>
  </si>
  <si>
    <t>Education</t>
  </si>
  <si>
    <t>Health</t>
  </si>
  <si>
    <t>Pensions</t>
  </si>
  <si>
    <t>Central government spending</t>
  </si>
  <si>
    <t>Public works</t>
  </si>
  <si>
    <t xml:space="preserve">Local </t>
  </si>
  <si>
    <t>government</t>
  </si>
  <si>
    <t>Revenue</t>
  </si>
  <si>
    <t>Spending</t>
  </si>
  <si>
    <t>Total public spending and revenue (excluding the financial sector)</t>
  </si>
  <si>
    <t>For a full description, see Appendix.doc</t>
  </si>
  <si>
    <r>
      <t>Revenue</t>
    </r>
    <r>
      <rPr>
        <sz val="12"/>
        <color indexed="8"/>
        <rFont val="Cambria"/>
      </rPr>
      <t>: 1870-1958: total public revenue and by type kindly provided by Juan Diego Trejos. According to the tables, the data correspond to central government as reported by Román Trigo (1995). 1959-1970s: total public revenue and by type from Ramírez (1977), 1970-2013: total public revenue and by type from the Ministerio de Hacienda and the Central Bank of Costa Rica. Resource revenue corresponds to taxes on bananas and coffee. 1997-2012: Total revenue (including local government and decentralized units excluding the financial sector): Ministerio de Hacienda.</t>
    </r>
  </si>
  <si>
    <r>
      <t>Nominal GDP and nominal investment:</t>
    </r>
    <r>
      <rPr>
        <sz val="12"/>
        <color indexed="8"/>
        <rFont val="Cambria"/>
      </rPr>
      <t xml:space="preserve"> 1950-2003: data kindly provided by Juan Diego Trejos. 2004-2014: Central Bank of Costa Rica. Note that the GDP was reestimated starting in 1991 resulting in a 25%-35% increase in GDP.</t>
    </r>
  </si>
  <si>
    <t>Sources:</t>
  </si>
  <si>
    <t>File created by: Leticia Arroyo Abad</t>
  </si>
  <si>
    <t>Date of creation: 10/15/2014</t>
  </si>
  <si>
    <t>Last update: 10/26/2014</t>
  </si>
  <si>
    <t>(Sector público no financiero consolidado)</t>
  </si>
  <si>
    <t>Investment as % of</t>
  </si>
  <si>
    <t>nominal GDP</t>
  </si>
  <si>
    <t>series 2</t>
  </si>
  <si>
    <t xml:space="preserve">Supplemented by additional sources. </t>
  </si>
  <si>
    <t>% of GDP</t>
  </si>
  <si>
    <t>na</t>
  </si>
  <si>
    <t>Graph</t>
  </si>
  <si>
    <t>education</t>
  </si>
  <si>
    <t>health</t>
  </si>
  <si>
    <t>pensions</t>
  </si>
  <si>
    <t>FROM SSEIR</t>
  </si>
</sst>
</file>

<file path=xl/styles.xml><?xml version="1.0" encoding="utf-8"?>
<styleSheet xmlns="http://schemas.openxmlformats.org/spreadsheetml/2006/main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_(* #,##0.000_);_(* \(#,##0.000\);_(* &quot;-&quot;??_);_(@_)"/>
    <numFmt numFmtId="169" formatCode="#,##0.0"/>
    <numFmt numFmtId="170" formatCode="0.0%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2"/>
      <color indexed="8"/>
      <name val="Cambria"/>
    </font>
    <font>
      <u/>
      <sz val="12"/>
      <color indexed="8"/>
      <name val="Cambria"/>
    </font>
    <font>
      <b/>
      <sz val="18"/>
      <color theme="1"/>
      <name val="Calibri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scheme val="minor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6B8B7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1" applyNumberFormat="1" applyFont="1"/>
    <xf numFmtId="166" fontId="3" fillId="0" borderId="0" xfId="1" applyNumberFormat="1" applyFont="1"/>
    <xf numFmtId="166" fontId="0" fillId="0" borderId="0" xfId="1" applyNumberFormat="1" applyFont="1"/>
    <xf numFmtId="166" fontId="2" fillId="0" borderId="0" xfId="1" applyNumberFormat="1" applyFont="1" applyAlignment="1">
      <alignment horizontal="center"/>
    </xf>
    <xf numFmtId="164" fontId="0" fillId="0" borderId="0" xfId="0" applyNumberFormat="1"/>
    <xf numFmtId="10" fontId="0" fillId="0" borderId="0" xfId="2" applyNumberFormat="1" applyFont="1"/>
    <xf numFmtId="4" fontId="0" fillId="0" borderId="0" xfId="0" applyNumberFormat="1"/>
    <xf numFmtId="167" fontId="0" fillId="0" borderId="0" xfId="0" applyNumberFormat="1"/>
    <xf numFmtId="165" fontId="0" fillId="0" borderId="0" xfId="0" applyNumberFormat="1"/>
    <xf numFmtId="0" fontId="0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/>
    <xf numFmtId="166" fontId="1" fillId="0" borderId="0" xfId="1" applyNumberFormat="1" applyFont="1"/>
    <xf numFmtId="164" fontId="1" fillId="0" borderId="0" xfId="1" applyFont="1"/>
    <xf numFmtId="165" fontId="1" fillId="0" borderId="0" xfId="1" applyNumberFormat="1" applyFont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164" fontId="0" fillId="0" borderId="0" xfId="1" applyNumberFormat="1" applyFont="1"/>
    <xf numFmtId="168" fontId="0" fillId="0" borderId="0" xfId="1" applyNumberFormat="1" applyFont="1"/>
    <xf numFmtId="0" fontId="0" fillId="0" borderId="0" xfId="0" applyAlignment="1">
      <alignment horizontal="center"/>
    </xf>
    <xf numFmtId="10" fontId="0" fillId="2" borderId="0" xfId="2" applyNumberFormat="1" applyFont="1" applyFill="1" applyAlignment="1">
      <alignment horizontal="right"/>
    </xf>
    <xf numFmtId="10" fontId="0" fillId="0" borderId="0" xfId="2" applyNumberFormat="1" applyFont="1" applyAlignment="1">
      <alignment horizontal="right"/>
    </xf>
    <xf numFmtId="10" fontId="0" fillId="0" borderId="0" xfId="0" applyNumberForma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6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3" fillId="0" borderId="0" xfId="0" applyFont="1" applyAlignment="1"/>
    <xf numFmtId="165" fontId="0" fillId="0" borderId="0" xfId="1" applyNumberFormat="1" applyFont="1" applyAlignment="1"/>
    <xf numFmtId="0" fontId="0" fillId="0" borderId="0" xfId="0" applyAlignment="1"/>
    <xf numFmtId="0" fontId="6" fillId="0" borderId="0" xfId="0" applyFont="1" applyAlignment="1"/>
    <xf numFmtId="167" fontId="0" fillId="0" borderId="0" xfId="0" applyNumberFormat="1" applyAlignment="1"/>
    <xf numFmtId="165" fontId="6" fillId="0" borderId="0" xfId="1" applyNumberFormat="1" applyFont="1" applyAlignment="1"/>
    <xf numFmtId="169" fontId="0" fillId="0" borderId="0" xfId="1" applyNumberFormat="1" applyFont="1"/>
    <xf numFmtId="169" fontId="0" fillId="0" borderId="0" xfId="0" applyNumberFormat="1"/>
    <xf numFmtId="165" fontId="0" fillId="0" borderId="0" xfId="0" applyNumberFormat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/>
    <xf numFmtId="0" fontId="0" fillId="0" borderId="0" xfId="0" applyAlignment="1">
      <alignment horizontal="center"/>
    </xf>
    <xf numFmtId="170" fontId="0" fillId="0" borderId="0" xfId="2" applyNumberFormat="1" applyFont="1"/>
    <xf numFmtId="9" fontId="0" fillId="0" borderId="0" xfId="2" applyFont="1"/>
    <xf numFmtId="165" fontId="6" fillId="0" borderId="0" xfId="1" applyNumberFormat="1" applyFont="1"/>
    <xf numFmtId="10" fontId="0" fillId="0" borderId="0" xfId="2" applyNumberFormat="1" applyFont="1" applyFill="1" applyAlignment="1">
      <alignment horizontal="right"/>
    </xf>
    <xf numFmtId="1" fontId="0" fillId="0" borderId="0" xfId="0" applyNumberFormat="1"/>
    <xf numFmtId="164" fontId="0" fillId="0" borderId="0" xfId="1" applyFont="1"/>
    <xf numFmtId="10" fontId="10" fillId="0" borderId="0" xfId="0" applyNumberFormat="1" applyFont="1"/>
    <xf numFmtId="10" fontId="0" fillId="0" borderId="1" xfId="2" applyNumberFormat="1" applyFont="1" applyBorder="1"/>
    <xf numFmtId="10" fontId="0" fillId="2" borderId="1" xfId="2" applyNumberFormat="1" applyFont="1" applyFill="1" applyBorder="1" applyAlignment="1">
      <alignment horizontal="right"/>
    </xf>
    <xf numFmtId="0" fontId="3" fillId="4" borderId="0" xfId="0" applyFont="1" applyFill="1"/>
    <xf numFmtId="0" fontId="0" fillId="4" borderId="0" xfId="0" applyFill="1"/>
    <xf numFmtId="10" fontId="0" fillId="4" borderId="0" xfId="2" applyNumberFormat="1" applyFont="1" applyFill="1"/>
    <xf numFmtId="10" fontId="0" fillId="4" borderId="1" xfId="2" applyNumberFormat="1" applyFont="1" applyFill="1" applyBorder="1"/>
    <xf numFmtId="0" fontId="2" fillId="3" borderId="0" xfId="0" applyFont="1" applyFill="1"/>
    <xf numFmtId="10" fontId="0" fillId="3" borderId="0" xfId="2" applyNumberFormat="1" applyFont="1" applyFill="1"/>
    <xf numFmtId="0" fontId="12" fillId="0" borderId="0" xfId="0" applyFont="1"/>
    <xf numFmtId="10" fontId="11" fillId="0" borderId="0" xfId="2" applyNumberFormat="1" applyFont="1" applyAlignment="1">
      <alignment horizontal="right"/>
    </xf>
    <xf numFmtId="0" fontId="0" fillId="0" borderId="0" xfId="0" applyFill="1"/>
  </cellXfs>
  <cellStyles count="5">
    <cellStyle name="Comma" xfId="1" builtinId="3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048418917846085"/>
          <c:y val="0.0309523809523809"/>
          <c:w val="0.894784817800616"/>
          <c:h val="0.913460442444694"/>
        </c:manualLayout>
      </c:layout>
      <c:scatterChart>
        <c:scatterStyle val="lineMarker"/>
        <c:ser>
          <c:idx val="0"/>
          <c:order val="0"/>
          <c:tx>
            <c:strRef>
              <c:f>'Expend 1870-2013'!$AG$5</c:f>
              <c:strCache>
                <c:ptCount val="1"/>
                <c:pt idx="0">
                  <c:v>Educ/GDP</c:v>
                </c:pt>
              </c:strCache>
            </c:strRef>
          </c:tx>
          <c:spPr>
            <a:ln w="22225"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circle"/>
            <c:size val="5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'Expend 1870-2013'!$AF$6:$AF$148</c:f>
              <c:numCache>
                <c:formatCode>General</c:formatCode>
                <c:ptCount val="143"/>
                <c:pt idx="0">
                  <c:v>1870.0</c:v>
                </c:pt>
                <c:pt idx="1">
                  <c:v>1871.0</c:v>
                </c:pt>
                <c:pt idx="2">
                  <c:v>1872.0</c:v>
                </c:pt>
                <c:pt idx="3">
                  <c:v>1873.0</c:v>
                </c:pt>
                <c:pt idx="4">
                  <c:v>1874.0</c:v>
                </c:pt>
                <c:pt idx="5">
                  <c:v>1875.0</c:v>
                </c:pt>
                <c:pt idx="6">
                  <c:v>1876.0</c:v>
                </c:pt>
                <c:pt idx="7">
                  <c:v>1877.0</c:v>
                </c:pt>
                <c:pt idx="8">
                  <c:v>1878.0</c:v>
                </c:pt>
                <c:pt idx="9">
                  <c:v>1879.0</c:v>
                </c:pt>
                <c:pt idx="10">
                  <c:v>1880.0</c:v>
                </c:pt>
                <c:pt idx="11">
                  <c:v>1881.0</c:v>
                </c:pt>
                <c:pt idx="12">
                  <c:v>1882.0</c:v>
                </c:pt>
                <c:pt idx="13">
                  <c:v>1883.0</c:v>
                </c:pt>
                <c:pt idx="14">
                  <c:v>1884.0</c:v>
                </c:pt>
                <c:pt idx="15">
                  <c:v>1885.0</c:v>
                </c:pt>
                <c:pt idx="16">
                  <c:v>1886.0</c:v>
                </c:pt>
                <c:pt idx="17">
                  <c:v>1887.0</c:v>
                </c:pt>
                <c:pt idx="18">
                  <c:v>1888.0</c:v>
                </c:pt>
                <c:pt idx="19">
                  <c:v>1889.0</c:v>
                </c:pt>
                <c:pt idx="20">
                  <c:v>1890.0</c:v>
                </c:pt>
                <c:pt idx="21">
                  <c:v>1891.0</c:v>
                </c:pt>
                <c:pt idx="22">
                  <c:v>1892.0</c:v>
                </c:pt>
                <c:pt idx="23">
                  <c:v>1893.0</c:v>
                </c:pt>
                <c:pt idx="24">
                  <c:v>1894.0</c:v>
                </c:pt>
                <c:pt idx="25">
                  <c:v>1895.0</c:v>
                </c:pt>
                <c:pt idx="26">
                  <c:v>1896.0</c:v>
                </c:pt>
                <c:pt idx="27">
                  <c:v>1897.0</c:v>
                </c:pt>
                <c:pt idx="28">
                  <c:v>1898.0</c:v>
                </c:pt>
                <c:pt idx="29">
                  <c:v>1899.0</c:v>
                </c:pt>
                <c:pt idx="30">
                  <c:v>1900.0</c:v>
                </c:pt>
                <c:pt idx="31">
                  <c:v>1901.0</c:v>
                </c:pt>
                <c:pt idx="32">
                  <c:v>1902.0</c:v>
                </c:pt>
                <c:pt idx="33">
                  <c:v>1903.0</c:v>
                </c:pt>
                <c:pt idx="34">
                  <c:v>1904.0</c:v>
                </c:pt>
                <c:pt idx="35">
                  <c:v>1905.0</c:v>
                </c:pt>
                <c:pt idx="36">
                  <c:v>1906.0</c:v>
                </c:pt>
                <c:pt idx="37">
                  <c:v>1907.0</c:v>
                </c:pt>
                <c:pt idx="38">
                  <c:v>1908.0</c:v>
                </c:pt>
                <c:pt idx="39">
                  <c:v>1909.0</c:v>
                </c:pt>
                <c:pt idx="40">
                  <c:v>1910.0</c:v>
                </c:pt>
                <c:pt idx="41">
                  <c:v>1911.0</c:v>
                </c:pt>
                <c:pt idx="42">
                  <c:v>1912.0</c:v>
                </c:pt>
                <c:pt idx="43">
                  <c:v>1913.0</c:v>
                </c:pt>
                <c:pt idx="44">
                  <c:v>1914.0</c:v>
                </c:pt>
                <c:pt idx="45">
                  <c:v>1915.0</c:v>
                </c:pt>
                <c:pt idx="46">
                  <c:v>1916.0</c:v>
                </c:pt>
                <c:pt idx="47">
                  <c:v>1917.0</c:v>
                </c:pt>
                <c:pt idx="48">
                  <c:v>1918.0</c:v>
                </c:pt>
                <c:pt idx="49">
                  <c:v>1919.0</c:v>
                </c:pt>
                <c:pt idx="50">
                  <c:v>1920.0</c:v>
                </c:pt>
                <c:pt idx="51">
                  <c:v>1921.0</c:v>
                </c:pt>
                <c:pt idx="52">
                  <c:v>1922.0</c:v>
                </c:pt>
                <c:pt idx="53">
                  <c:v>1923.0</c:v>
                </c:pt>
                <c:pt idx="54">
                  <c:v>1924.0</c:v>
                </c:pt>
                <c:pt idx="55">
                  <c:v>1925.0</c:v>
                </c:pt>
                <c:pt idx="56">
                  <c:v>1926.0</c:v>
                </c:pt>
                <c:pt idx="57">
                  <c:v>1927.0</c:v>
                </c:pt>
                <c:pt idx="58">
                  <c:v>1928.0</c:v>
                </c:pt>
                <c:pt idx="59">
                  <c:v>1929.0</c:v>
                </c:pt>
                <c:pt idx="60">
                  <c:v>1930.0</c:v>
                </c:pt>
                <c:pt idx="61">
                  <c:v>1931.0</c:v>
                </c:pt>
                <c:pt idx="62">
                  <c:v>1932.0</c:v>
                </c:pt>
                <c:pt idx="63">
                  <c:v>1933.0</c:v>
                </c:pt>
                <c:pt idx="64">
                  <c:v>1934.0</c:v>
                </c:pt>
                <c:pt idx="65">
                  <c:v>1935.0</c:v>
                </c:pt>
                <c:pt idx="66">
                  <c:v>1936.0</c:v>
                </c:pt>
                <c:pt idx="67">
                  <c:v>1937.0</c:v>
                </c:pt>
                <c:pt idx="68">
                  <c:v>1938.0</c:v>
                </c:pt>
                <c:pt idx="69">
                  <c:v>1939.0</c:v>
                </c:pt>
                <c:pt idx="70">
                  <c:v>1940.0</c:v>
                </c:pt>
                <c:pt idx="71">
                  <c:v>1941.0</c:v>
                </c:pt>
                <c:pt idx="72">
                  <c:v>1942.0</c:v>
                </c:pt>
                <c:pt idx="73">
                  <c:v>1943.0</c:v>
                </c:pt>
                <c:pt idx="74">
                  <c:v>1944.0</c:v>
                </c:pt>
                <c:pt idx="75">
                  <c:v>1945.0</c:v>
                </c:pt>
                <c:pt idx="76">
                  <c:v>1946.0</c:v>
                </c:pt>
                <c:pt idx="77">
                  <c:v>1947.0</c:v>
                </c:pt>
                <c:pt idx="78">
                  <c:v>1948.0</c:v>
                </c:pt>
                <c:pt idx="79">
                  <c:v>1949.0</c:v>
                </c:pt>
                <c:pt idx="80">
                  <c:v>1950.0</c:v>
                </c:pt>
                <c:pt idx="81">
                  <c:v>1951.0</c:v>
                </c:pt>
                <c:pt idx="82">
                  <c:v>1952.0</c:v>
                </c:pt>
                <c:pt idx="83">
                  <c:v>1953.0</c:v>
                </c:pt>
                <c:pt idx="84">
                  <c:v>1954.0</c:v>
                </c:pt>
                <c:pt idx="85">
                  <c:v>1955.0</c:v>
                </c:pt>
                <c:pt idx="86">
                  <c:v>1956.0</c:v>
                </c:pt>
                <c:pt idx="87">
                  <c:v>1957.0</c:v>
                </c:pt>
                <c:pt idx="88">
                  <c:v>1958.0</c:v>
                </c:pt>
                <c:pt idx="89">
                  <c:v>1959.0</c:v>
                </c:pt>
                <c:pt idx="90">
                  <c:v>1960.0</c:v>
                </c:pt>
                <c:pt idx="91">
                  <c:v>1961.0</c:v>
                </c:pt>
                <c:pt idx="92">
                  <c:v>1962.0</c:v>
                </c:pt>
                <c:pt idx="93">
                  <c:v>1963.0</c:v>
                </c:pt>
                <c:pt idx="94">
                  <c:v>1964.0</c:v>
                </c:pt>
                <c:pt idx="95">
                  <c:v>1965.0</c:v>
                </c:pt>
                <c:pt idx="96">
                  <c:v>1966.0</c:v>
                </c:pt>
                <c:pt idx="97">
                  <c:v>1967.0</c:v>
                </c:pt>
                <c:pt idx="98">
                  <c:v>1968.0</c:v>
                </c:pt>
                <c:pt idx="99">
                  <c:v>1969.0</c:v>
                </c:pt>
                <c:pt idx="100">
                  <c:v>1970.0</c:v>
                </c:pt>
                <c:pt idx="101">
                  <c:v>1971.0</c:v>
                </c:pt>
                <c:pt idx="102">
                  <c:v>1972.0</c:v>
                </c:pt>
                <c:pt idx="103">
                  <c:v>1973.0</c:v>
                </c:pt>
                <c:pt idx="104">
                  <c:v>1974.0</c:v>
                </c:pt>
                <c:pt idx="105">
                  <c:v>1975.0</c:v>
                </c:pt>
                <c:pt idx="106">
                  <c:v>1976.0</c:v>
                </c:pt>
                <c:pt idx="107">
                  <c:v>1977.0</c:v>
                </c:pt>
                <c:pt idx="108">
                  <c:v>1978.0</c:v>
                </c:pt>
                <c:pt idx="109">
                  <c:v>1979.0</c:v>
                </c:pt>
                <c:pt idx="110">
                  <c:v>1980.0</c:v>
                </c:pt>
                <c:pt idx="111">
                  <c:v>1981.0</c:v>
                </c:pt>
                <c:pt idx="112">
                  <c:v>1982.0</c:v>
                </c:pt>
                <c:pt idx="113">
                  <c:v>1983.0</c:v>
                </c:pt>
                <c:pt idx="114">
                  <c:v>1984.0</c:v>
                </c:pt>
                <c:pt idx="115">
                  <c:v>1985.0</c:v>
                </c:pt>
                <c:pt idx="116">
                  <c:v>1986.0</c:v>
                </c:pt>
                <c:pt idx="117">
                  <c:v>1987.0</c:v>
                </c:pt>
                <c:pt idx="118">
                  <c:v>1988.0</c:v>
                </c:pt>
                <c:pt idx="119">
                  <c:v>1989.0</c:v>
                </c:pt>
                <c:pt idx="120">
                  <c:v>1990.0</c:v>
                </c:pt>
                <c:pt idx="121">
                  <c:v>1991.0</c:v>
                </c:pt>
                <c:pt idx="122">
                  <c:v>1992.0</c:v>
                </c:pt>
                <c:pt idx="123">
                  <c:v>1993.0</c:v>
                </c:pt>
                <c:pt idx="124">
                  <c:v>1994.0</c:v>
                </c:pt>
                <c:pt idx="125">
                  <c:v>1995.0</c:v>
                </c:pt>
                <c:pt idx="126">
                  <c:v>1996.0</c:v>
                </c:pt>
                <c:pt idx="127">
                  <c:v>1997.0</c:v>
                </c:pt>
                <c:pt idx="128">
                  <c:v>1998.0</c:v>
                </c:pt>
                <c:pt idx="129">
                  <c:v>1999.0</c:v>
                </c:pt>
                <c:pt idx="130">
                  <c:v>2000.0</c:v>
                </c:pt>
                <c:pt idx="131">
                  <c:v>2001.0</c:v>
                </c:pt>
                <c:pt idx="132">
                  <c:v>2002.0</c:v>
                </c:pt>
                <c:pt idx="133">
                  <c:v>2003.0</c:v>
                </c:pt>
                <c:pt idx="134">
                  <c:v>2004.0</c:v>
                </c:pt>
                <c:pt idx="135">
                  <c:v>2005.0</c:v>
                </c:pt>
                <c:pt idx="136">
                  <c:v>2006.0</c:v>
                </c:pt>
                <c:pt idx="137">
                  <c:v>2007.0</c:v>
                </c:pt>
                <c:pt idx="138">
                  <c:v>2008.0</c:v>
                </c:pt>
                <c:pt idx="139">
                  <c:v>2009.0</c:v>
                </c:pt>
                <c:pt idx="140">
                  <c:v>2010.0</c:v>
                </c:pt>
                <c:pt idx="141">
                  <c:v>2011.0</c:v>
                </c:pt>
                <c:pt idx="142">
                  <c:v>2012.0</c:v>
                </c:pt>
              </c:numCache>
            </c:numRef>
          </c:xVal>
          <c:yVal>
            <c:numRef>
              <c:f>'Expend 1870-2013'!$AG$6:$AG$148</c:f>
              <c:numCache>
                <c:formatCode>General</c:formatCode>
                <c:ptCount val="143"/>
                <c:pt idx="66" formatCode="0.0">
                  <c:v>1.522614811326688</c:v>
                </c:pt>
                <c:pt idx="67" formatCode="0.0">
                  <c:v>1.317779548851558</c:v>
                </c:pt>
                <c:pt idx="68" formatCode="0.0">
                  <c:v>1.270792015690119</c:v>
                </c:pt>
                <c:pt idx="69" formatCode="0.0">
                  <c:v>1.355675773937733</c:v>
                </c:pt>
                <c:pt idx="70" formatCode="0.0">
                  <c:v>1.514809639350093</c:v>
                </c:pt>
                <c:pt idx="71" formatCode="0.0">
                  <c:v>1.402945349257761</c:v>
                </c:pt>
                <c:pt idx="72" formatCode="0.0">
                  <c:v>1.410336401845081</c:v>
                </c:pt>
                <c:pt idx="73" formatCode="0.0">
                  <c:v>1.292724333140842</c:v>
                </c:pt>
                <c:pt idx="74" formatCode="0.0">
                  <c:v>1.767923528967409</c:v>
                </c:pt>
                <c:pt idx="75" formatCode="0.0">
                  <c:v>1.547755879421047</c:v>
                </c:pt>
                <c:pt idx="76" formatCode="0.0">
                  <c:v>1.559861456142914</c:v>
                </c:pt>
                <c:pt idx="77" formatCode="0.0">
                  <c:v>1.623470282157831</c:v>
                </c:pt>
                <c:pt idx="78" formatCode="0.0">
                  <c:v>1.566649942425252</c:v>
                </c:pt>
                <c:pt idx="79" formatCode="0.0">
                  <c:v>1.529176962760547</c:v>
                </c:pt>
                <c:pt idx="80" formatCode="0.0">
                  <c:v>1.026904227109648</c:v>
                </c:pt>
                <c:pt idx="81" formatCode="0.0">
                  <c:v>1.095555150170361</c:v>
                </c:pt>
                <c:pt idx="82" formatCode="0.0">
                  <c:v>1.096062886266914</c:v>
                </c:pt>
                <c:pt idx="83" formatCode="0.0">
                  <c:v>1.206832520323052</c:v>
                </c:pt>
                <c:pt idx="84" formatCode="0.0">
                  <c:v>1.290304838150947</c:v>
                </c:pt>
                <c:pt idx="85" formatCode="0.0">
                  <c:v>1.287693500147954</c:v>
                </c:pt>
                <c:pt idx="86" formatCode="0.0">
                  <c:v>1.637636220797945</c:v>
                </c:pt>
                <c:pt idx="87" formatCode="0.0">
                  <c:v>1.660092482479472</c:v>
                </c:pt>
                <c:pt idx="88" formatCode="0.0">
                  <c:v>1.866818598362153</c:v>
                </c:pt>
                <c:pt idx="89" formatCode="0.0">
                  <c:v>2.203746208830173</c:v>
                </c:pt>
                <c:pt idx="90" formatCode="0.0">
                  <c:v>2.424314642795506</c:v>
                </c:pt>
                <c:pt idx="91" formatCode="0.0">
                  <c:v>2.68777179026116</c:v>
                </c:pt>
                <c:pt idx="92" formatCode="0.0">
                  <c:v>2.274398415933923</c:v>
                </c:pt>
                <c:pt idx="93" formatCode="0.0">
                  <c:v>3.063333103210649</c:v>
                </c:pt>
                <c:pt idx="94" formatCode="0.0">
                  <c:v>3.164701904604764</c:v>
                </c:pt>
                <c:pt idx="95" formatCode="0.0">
                  <c:v>3.158853576286148</c:v>
                </c:pt>
                <c:pt idx="110" formatCode="0.0">
                  <c:v>5.275309708815618</c:v>
                </c:pt>
                <c:pt idx="111" formatCode="0.0">
                  <c:v>4.603241380491937</c:v>
                </c:pt>
                <c:pt idx="112" formatCode="0.0">
                  <c:v>3.93066716227501</c:v>
                </c:pt>
                <c:pt idx="113" formatCode="0.0">
                  <c:v>4.02055336566766</c:v>
                </c:pt>
                <c:pt idx="114" formatCode="0.0">
                  <c:v>3.74013654247282</c:v>
                </c:pt>
                <c:pt idx="115" formatCode="0.0">
                  <c:v>3.70687873432035</c:v>
                </c:pt>
                <c:pt idx="116" formatCode="0.0">
                  <c:v>4.146820434047942</c:v>
                </c:pt>
                <c:pt idx="117" formatCode="0.0">
                  <c:v>3.757908559754281</c:v>
                </c:pt>
                <c:pt idx="118" formatCode="0.0">
                  <c:v>3.538766371294889</c:v>
                </c:pt>
                <c:pt idx="119" formatCode="0.0">
                  <c:v>3.632804394679738</c:v>
                </c:pt>
                <c:pt idx="120" formatCode="0.0">
                  <c:v>3.840204139174617</c:v>
                </c:pt>
                <c:pt idx="121" formatCode="0.0">
                  <c:v>3.625884293267912</c:v>
                </c:pt>
                <c:pt idx="122" formatCode="0.0">
                  <c:v>3.868021245355542</c:v>
                </c:pt>
                <c:pt idx="123" formatCode="0.0">
                  <c:v>4.041455097991171</c:v>
                </c:pt>
                <c:pt idx="124" formatCode="0.0">
                  <c:v>4.223334150881303</c:v>
                </c:pt>
                <c:pt idx="125" formatCode="0.0">
                  <c:v>3.767422562010324</c:v>
                </c:pt>
                <c:pt idx="126" formatCode="0.0">
                  <c:v>4.343271513041875</c:v>
                </c:pt>
                <c:pt idx="127" formatCode="0.0">
                  <c:v>4.342091378542516</c:v>
                </c:pt>
                <c:pt idx="128" formatCode="0.0">
                  <c:v>4.429739925433494</c:v>
                </c:pt>
                <c:pt idx="129" formatCode="0.0">
                  <c:v>4.072444347086784</c:v>
                </c:pt>
                <c:pt idx="130" formatCode="0.0">
                  <c:v>4.668980586059667</c:v>
                </c:pt>
                <c:pt idx="131" formatCode="0.0">
                  <c:v>5.104880729639302</c:v>
                </c:pt>
                <c:pt idx="132" formatCode="0.0">
                  <c:v>5.492493921083976</c:v>
                </c:pt>
                <c:pt idx="133" formatCode="0.0">
                  <c:v>5.493357829093591</c:v>
                </c:pt>
                <c:pt idx="134" formatCode="0.0">
                  <c:v>5.404981602788501</c:v>
                </c:pt>
                <c:pt idx="135" formatCode="0.0">
                  <c:v>5.244862767396389</c:v>
                </c:pt>
                <c:pt idx="136" formatCode="0.0">
                  <c:v>5.01177100500253</c:v>
                </c:pt>
                <c:pt idx="137" formatCode="0.0">
                  <c:v>5.169609247841342</c:v>
                </c:pt>
                <c:pt idx="138" formatCode="0.0">
                  <c:v>5.717772261097476</c:v>
                </c:pt>
                <c:pt idx="139" formatCode="0.0">
                  <c:v>6.772982816850543</c:v>
                </c:pt>
                <c:pt idx="140" formatCode="0.0">
                  <c:v>7.183128620552727</c:v>
                </c:pt>
                <c:pt idx="141" formatCode="0.0">
                  <c:v>6.99330979834811</c:v>
                </c:pt>
                <c:pt idx="142" formatCode="0.0">
                  <c:v>7.183529005832081</c:v>
                </c:pt>
              </c:numCache>
            </c:numRef>
          </c:yVal>
        </c:ser>
        <c:ser>
          <c:idx val="1"/>
          <c:order val="1"/>
          <c:tx>
            <c:strRef>
              <c:f>'Expend 1870-2013'!$AH$5</c:f>
              <c:strCache>
                <c:ptCount val="1"/>
                <c:pt idx="0">
                  <c:v>(E+H)/GDP</c:v>
                </c:pt>
              </c:strCache>
            </c:strRef>
          </c:tx>
          <c:spPr>
            <a:ln w="22225"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'Expend 1870-2013'!$AF$6:$AF$148</c:f>
              <c:numCache>
                <c:formatCode>General</c:formatCode>
                <c:ptCount val="143"/>
                <c:pt idx="0">
                  <c:v>1870.0</c:v>
                </c:pt>
                <c:pt idx="1">
                  <c:v>1871.0</c:v>
                </c:pt>
                <c:pt idx="2">
                  <c:v>1872.0</c:v>
                </c:pt>
                <c:pt idx="3">
                  <c:v>1873.0</c:v>
                </c:pt>
                <c:pt idx="4">
                  <c:v>1874.0</c:v>
                </c:pt>
                <c:pt idx="5">
                  <c:v>1875.0</c:v>
                </c:pt>
                <c:pt idx="6">
                  <c:v>1876.0</c:v>
                </c:pt>
                <c:pt idx="7">
                  <c:v>1877.0</c:v>
                </c:pt>
                <c:pt idx="8">
                  <c:v>1878.0</c:v>
                </c:pt>
                <c:pt idx="9">
                  <c:v>1879.0</c:v>
                </c:pt>
                <c:pt idx="10">
                  <c:v>1880.0</c:v>
                </c:pt>
                <c:pt idx="11">
                  <c:v>1881.0</c:v>
                </c:pt>
                <c:pt idx="12">
                  <c:v>1882.0</c:v>
                </c:pt>
                <c:pt idx="13">
                  <c:v>1883.0</c:v>
                </c:pt>
                <c:pt idx="14">
                  <c:v>1884.0</c:v>
                </c:pt>
                <c:pt idx="15">
                  <c:v>1885.0</c:v>
                </c:pt>
                <c:pt idx="16">
                  <c:v>1886.0</c:v>
                </c:pt>
                <c:pt idx="17">
                  <c:v>1887.0</c:v>
                </c:pt>
                <c:pt idx="18">
                  <c:v>1888.0</c:v>
                </c:pt>
                <c:pt idx="19">
                  <c:v>1889.0</c:v>
                </c:pt>
                <c:pt idx="20">
                  <c:v>1890.0</c:v>
                </c:pt>
                <c:pt idx="21">
                  <c:v>1891.0</c:v>
                </c:pt>
                <c:pt idx="22">
                  <c:v>1892.0</c:v>
                </c:pt>
                <c:pt idx="23">
                  <c:v>1893.0</c:v>
                </c:pt>
                <c:pt idx="24">
                  <c:v>1894.0</c:v>
                </c:pt>
                <c:pt idx="25">
                  <c:v>1895.0</c:v>
                </c:pt>
                <c:pt idx="26">
                  <c:v>1896.0</c:v>
                </c:pt>
                <c:pt idx="27">
                  <c:v>1897.0</c:v>
                </c:pt>
                <c:pt idx="28">
                  <c:v>1898.0</c:v>
                </c:pt>
                <c:pt idx="29">
                  <c:v>1899.0</c:v>
                </c:pt>
                <c:pt idx="30">
                  <c:v>1900.0</c:v>
                </c:pt>
                <c:pt idx="31">
                  <c:v>1901.0</c:v>
                </c:pt>
                <c:pt idx="32">
                  <c:v>1902.0</c:v>
                </c:pt>
                <c:pt idx="33">
                  <c:v>1903.0</c:v>
                </c:pt>
                <c:pt idx="34">
                  <c:v>1904.0</c:v>
                </c:pt>
                <c:pt idx="35">
                  <c:v>1905.0</c:v>
                </c:pt>
                <c:pt idx="36">
                  <c:v>1906.0</c:v>
                </c:pt>
                <c:pt idx="37">
                  <c:v>1907.0</c:v>
                </c:pt>
                <c:pt idx="38">
                  <c:v>1908.0</c:v>
                </c:pt>
                <c:pt idx="39">
                  <c:v>1909.0</c:v>
                </c:pt>
                <c:pt idx="40">
                  <c:v>1910.0</c:v>
                </c:pt>
                <c:pt idx="41">
                  <c:v>1911.0</c:v>
                </c:pt>
                <c:pt idx="42">
                  <c:v>1912.0</c:v>
                </c:pt>
                <c:pt idx="43">
                  <c:v>1913.0</c:v>
                </c:pt>
                <c:pt idx="44">
                  <c:v>1914.0</c:v>
                </c:pt>
                <c:pt idx="45">
                  <c:v>1915.0</c:v>
                </c:pt>
                <c:pt idx="46">
                  <c:v>1916.0</c:v>
                </c:pt>
                <c:pt idx="47">
                  <c:v>1917.0</c:v>
                </c:pt>
                <c:pt idx="48">
                  <c:v>1918.0</c:v>
                </c:pt>
                <c:pt idx="49">
                  <c:v>1919.0</c:v>
                </c:pt>
                <c:pt idx="50">
                  <c:v>1920.0</c:v>
                </c:pt>
                <c:pt idx="51">
                  <c:v>1921.0</c:v>
                </c:pt>
                <c:pt idx="52">
                  <c:v>1922.0</c:v>
                </c:pt>
                <c:pt idx="53">
                  <c:v>1923.0</c:v>
                </c:pt>
                <c:pt idx="54">
                  <c:v>1924.0</c:v>
                </c:pt>
                <c:pt idx="55">
                  <c:v>1925.0</c:v>
                </c:pt>
                <c:pt idx="56">
                  <c:v>1926.0</c:v>
                </c:pt>
                <c:pt idx="57">
                  <c:v>1927.0</c:v>
                </c:pt>
                <c:pt idx="58">
                  <c:v>1928.0</c:v>
                </c:pt>
                <c:pt idx="59">
                  <c:v>1929.0</c:v>
                </c:pt>
                <c:pt idx="60">
                  <c:v>1930.0</c:v>
                </c:pt>
                <c:pt idx="61">
                  <c:v>1931.0</c:v>
                </c:pt>
                <c:pt idx="62">
                  <c:v>1932.0</c:v>
                </c:pt>
                <c:pt idx="63">
                  <c:v>1933.0</c:v>
                </c:pt>
                <c:pt idx="64">
                  <c:v>1934.0</c:v>
                </c:pt>
                <c:pt idx="65">
                  <c:v>1935.0</c:v>
                </c:pt>
                <c:pt idx="66">
                  <c:v>1936.0</c:v>
                </c:pt>
                <c:pt idx="67">
                  <c:v>1937.0</c:v>
                </c:pt>
                <c:pt idx="68">
                  <c:v>1938.0</c:v>
                </c:pt>
                <c:pt idx="69">
                  <c:v>1939.0</c:v>
                </c:pt>
                <c:pt idx="70">
                  <c:v>1940.0</c:v>
                </c:pt>
                <c:pt idx="71">
                  <c:v>1941.0</c:v>
                </c:pt>
                <c:pt idx="72">
                  <c:v>1942.0</c:v>
                </c:pt>
                <c:pt idx="73">
                  <c:v>1943.0</c:v>
                </c:pt>
                <c:pt idx="74">
                  <c:v>1944.0</c:v>
                </c:pt>
                <c:pt idx="75">
                  <c:v>1945.0</c:v>
                </c:pt>
                <c:pt idx="76">
                  <c:v>1946.0</c:v>
                </c:pt>
                <c:pt idx="77">
                  <c:v>1947.0</c:v>
                </c:pt>
                <c:pt idx="78">
                  <c:v>1948.0</c:v>
                </c:pt>
                <c:pt idx="79">
                  <c:v>1949.0</c:v>
                </c:pt>
                <c:pt idx="80">
                  <c:v>1950.0</c:v>
                </c:pt>
                <c:pt idx="81">
                  <c:v>1951.0</c:v>
                </c:pt>
                <c:pt idx="82">
                  <c:v>1952.0</c:v>
                </c:pt>
                <c:pt idx="83">
                  <c:v>1953.0</c:v>
                </c:pt>
                <c:pt idx="84">
                  <c:v>1954.0</c:v>
                </c:pt>
                <c:pt idx="85">
                  <c:v>1955.0</c:v>
                </c:pt>
                <c:pt idx="86">
                  <c:v>1956.0</c:v>
                </c:pt>
                <c:pt idx="87">
                  <c:v>1957.0</c:v>
                </c:pt>
                <c:pt idx="88">
                  <c:v>1958.0</c:v>
                </c:pt>
                <c:pt idx="89">
                  <c:v>1959.0</c:v>
                </c:pt>
                <c:pt idx="90">
                  <c:v>1960.0</c:v>
                </c:pt>
                <c:pt idx="91">
                  <c:v>1961.0</c:v>
                </c:pt>
                <c:pt idx="92">
                  <c:v>1962.0</c:v>
                </c:pt>
                <c:pt idx="93">
                  <c:v>1963.0</c:v>
                </c:pt>
                <c:pt idx="94">
                  <c:v>1964.0</c:v>
                </c:pt>
                <c:pt idx="95">
                  <c:v>1965.0</c:v>
                </c:pt>
                <c:pt idx="96">
                  <c:v>1966.0</c:v>
                </c:pt>
                <c:pt idx="97">
                  <c:v>1967.0</c:v>
                </c:pt>
                <c:pt idx="98">
                  <c:v>1968.0</c:v>
                </c:pt>
                <c:pt idx="99">
                  <c:v>1969.0</c:v>
                </c:pt>
                <c:pt idx="100">
                  <c:v>1970.0</c:v>
                </c:pt>
                <c:pt idx="101">
                  <c:v>1971.0</c:v>
                </c:pt>
                <c:pt idx="102">
                  <c:v>1972.0</c:v>
                </c:pt>
                <c:pt idx="103">
                  <c:v>1973.0</c:v>
                </c:pt>
                <c:pt idx="104">
                  <c:v>1974.0</c:v>
                </c:pt>
                <c:pt idx="105">
                  <c:v>1975.0</c:v>
                </c:pt>
                <c:pt idx="106">
                  <c:v>1976.0</c:v>
                </c:pt>
                <c:pt idx="107">
                  <c:v>1977.0</c:v>
                </c:pt>
                <c:pt idx="108">
                  <c:v>1978.0</c:v>
                </c:pt>
                <c:pt idx="109">
                  <c:v>1979.0</c:v>
                </c:pt>
                <c:pt idx="110">
                  <c:v>1980.0</c:v>
                </c:pt>
                <c:pt idx="111">
                  <c:v>1981.0</c:v>
                </c:pt>
                <c:pt idx="112">
                  <c:v>1982.0</c:v>
                </c:pt>
                <c:pt idx="113">
                  <c:v>1983.0</c:v>
                </c:pt>
                <c:pt idx="114">
                  <c:v>1984.0</c:v>
                </c:pt>
                <c:pt idx="115">
                  <c:v>1985.0</c:v>
                </c:pt>
                <c:pt idx="116">
                  <c:v>1986.0</c:v>
                </c:pt>
                <c:pt idx="117">
                  <c:v>1987.0</c:v>
                </c:pt>
                <c:pt idx="118">
                  <c:v>1988.0</c:v>
                </c:pt>
                <c:pt idx="119">
                  <c:v>1989.0</c:v>
                </c:pt>
                <c:pt idx="120">
                  <c:v>1990.0</c:v>
                </c:pt>
                <c:pt idx="121">
                  <c:v>1991.0</c:v>
                </c:pt>
                <c:pt idx="122">
                  <c:v>1992.0</c:v>
                </c:pt>
                <c:pt idx="123">
                  <c:v>1993.0</c:v>
                </c:pt>
                <c:pt idx="124">
                  <c:v>1994.0</c:v>
                </c:pt>
                <c:pt idx="125">
                  <c:v>1995.0</c:v>
                </c:pt>
                <c:pt idx="126">
                  <c:v>1996.0</c:v>
                </c:pt>
                <c:pt idx="127">
                  <c:v>1997.0</c:v>
                </c:pt>
                <c:pt idx="128">
                  <c:v>1998.0</c:v>
                </c:pt>
                <c:pt idx="129">
                  <c:v>1999.0</c:v>
                </c:pt>
                <c:pt idx="130">
                  <c:v>2000.0</c:v>
                </c:pt>
                <c:pt idx="131">
                  <c:v>2001.0</c:v>
                </c:pt>
                <c:pt idx="132">
                  <c:v>2002.0</c:v>
                </c:pt>
                <c:pt idx="133">
                  <c:v>2003.0</c:v>
                </c:pt>
                <c:pt idx="134">
                  <c:v>2004.0</c:v>
                </c:pt>
                <c:pt idx="135">
                  <c:v>2005.0</c:v>
                </c:pt>
                <c:pt idx="136">
                  <c:v>2006.0</c:v>
                </c:pt>
                <c:pt idx="137">
                  <c:v>2007.0</c:v>
                </c:pt>
                <c:pt idx="138">
                  <c:v>2008.0</c:v>
                </c:pt>
                <c:pt idx="139">
                  <c:v>2009.0</c:v>
                </c:pt>
                <c:pt idx="140">
                  <c:v>2010.0</c:v>
                </c:pt>
                <c:pt idx="141">
                  <c:v>2011.0</c:v>
                </c:pt>
                <c:pt idx="142">
                  <c:v>2012.0</c:v>
                </c:pt>
              </c:numCache>
            </c:numRef>
          </c:xVal>
          <c:yVal>
            <c:numRef>
              <c:f>'Expend 1870-2013'!$AH$6:$AH$148</c:f>
              <c:numCache>
                <c:formatCode>General</c:formatCode>
                <c:ptCount val="143"/>
                <c:pt idx="66" formatCode="0.0">
                  <c:v>1.93527724908667</c:v>
                </c:pt>
                <c:pt idx="67" formatCode="0.0">
                  <c:v>1.779476586322979</c:v>
                </c:pt>
                <c:pt idx="68" formatCode="0.0">
                  <c:v>1.746356879890545</c:v>
                </c:pt>
                <c:pt idx="69" formatCode="0.0">
                  <c:v>1.906064141072314</c:v>
                </c:pt>
                <c:pt idx="70" formatCode="0.0">
                  <c:v>2.25650774211464</c:v>
                </c:pt>
                <c:pt idx="71" formatCode="0.0">
                  <c:v>2.030478431198668</c:v>
                </c:pt>
                <c:pt idx="72" formatCode="0.0">
                  <c:v>2.046479041541185</c:v>
                </c:pt>
                <c:pt idx="73" formatCode="0.0">
                  <c:v>1.897178649508603</c:v>
                </c:pt>
                <c:pt idx="74" formatCode="0.0">
                  <c:v>2.305093320448763</c:v>
                </c:pt>
                <c:pt idx="75" formatCode="0.0">
                  <c:v>2.007259210061001</c:v>
                </c:pt>
                <c:pt idx="76" formatCode="0.0">
                  <c:v>1.965146459604703</c:v>
                </c:pt>
                <c:pt idx="77" formatCode="0.0">
                  <c:v>1.872992424299599</c:v>
                </c:pt>
                <c:pt idx="78" formatCode="0.0">
                  <c:v>1.827196559101536</c:v>
                </c:pt>
                <c:pt idx="79" formatCode="0.0">
                  <c:v>1.890392421757474</c:v>
                </c:pt>
                <c:pt idx="80" formatCode="0.0">
                  <c:v>1.265795094419878</c:v>
                </c:pt>
                <c:pt idx="81" formatCode="0.0">
                  <c:v>1.393253788201399</c:v>
                </c:pt>
                <c:pt idx="82" formatCode="0.0">
                  <c:v>1.416283284107742</c:v>
                </c:pt>
                <c:pt idx="83" formatCode="0.0">
                  <c:v>1.632805311121858</c:v>
                </c:pt>
                <c:pt idx="84" formatCode="0.0">
                  <c:v>1.653874806155136</c:v>
                </c:pt>
                <c:pt idx="85" formatCode="0.0">
                  <c:v>1.579444296467598</c:v>
                </c:pt>
                <c:pt idx="86" formatCode="0.0">
                  <c:v>1.889197200505294</c:v>
                </c:pt>
                <c:pt idx="87" formatCode="0.0">
                  <c:v>1.849328105707447</c:v>
                </c:pt>
                <c:pt idx="88" formatCode="0.0">
                  <c:v>2.119359605447452</c:v>
                </c:pt>
                <c:pt idx="89" formatCode="0.0">
                  <c:v>2.463010468692546</c:v>
                </c:pt>
                <c:pt idx="90" formatCode="0.0">
                  <c:v>2.679505657826612</c:v>
                </c:pt>
                <c:pt idx="91" formatCode="0.0">
                  <c:v>2.954768987969222</c:v>
                </c:pt>
                <c:pt idx="92" formatCode="0.0">
                  <c:v>2.536199672444302</c:v>
                </c:pt>
                <c:pt idx="93" formatCode="0.0">
                  <c:v>3.706633054884886</c:v>
                </c:pt>
                <c:pt idx="94" formatCode="0.0">
                  <c:v>3.800532424251384</c:v>
                </c:pt>
                <c:pt idx="95" formatCode="0.0">
                  <c:v>3.849023265222618</c:v>
                </c:pt>
                <c:pt idx="110" formatCode="0.0">
                  <c:v>11.12100462691723</c:v>
                </c:pt>
                <c:pt idx="111" formatCode="0.0">
                  <c:v>10.14117732071396</c:v>
                </c:pt>
                <c:pt idx="112" formatCode="0.0">
                  <c:v>8.031619920798866</c:v>
                </c:pt>
                <c:pt idx="113" formatCode="0.0">
                  <c:v>8.973669329462076</c:v>
                </c:pt>
                <c:pt idx="114" formatCode="0.0">
                  <c:v>8.058890620411383</c:v>
                </c:pt>
                <c:pt idx="115" formatCode="0.0">
                  <c:v>7.958488933938309</c:v>
                </c:pt>
                <c:pt idx="116" formatCode="0.0">
                  <c:v>8.636672139244517</c:v>
                </c:pt>
                <c:pt idx="117" formatCode="0.0">
                  <c:v>8.263813334061483</c:v>
                </c:pt>
                <c:pt idx="118" formatCode="0.0">
                  <c:v>8.234977131947218</c:v>
                </c:pt>
                <c:pt idx="119" formatCode="0.0">
                  <c:v>8.932315536469985</c:v>
                </c:pt>
                <c:pt idx="120" formatCode="0.0">
                  <c:v>8.745733062595164</c:v>
                </c:pt>
                <c:pt idx="121" formatCode="0.0">
                  <c:v>8.410962286578833</c:v>
                </c:pt>
                <c:pt idx="122" formatCode="0.0">
                  <c:v>8.23384097770469</c:v>
                </c:pt>
                <c:pt idx="123" formatCode="0.0">
                  <c:v>8.57374930936506</c:v>
                </c:pt>
                <c:pt idx="124" formatCode="0.0">
                  <c:v>8.953839296752715</c:v>
                </c:pt>
                <c:pt idx="125" formatCode="0.0">
                  <c:v>8.292512343901975</c:v>
                </c:pt>
                <c:pt idx="126" formatCode="0.0">
                  <c:v>9.096631713851305</c:v>
                </c:pt>
                <c:pt idx="127" formatCode="0.0">
                  <c:v>8.930507349977075</c:v>
                </c:pt>
                <c:pt idx="128" formatCode="0.0">
                  <c:v>9.139279735514179</c:v>
                </c:pt>
                <c:pt idx="129" formatCode="0.0">
                  <c:v>8.745764806903194</c:v>
                </c:pt>
                <c:pt idx="130" formatCode="0.0">
                  <c:v>9.630037319190555</c:v>
                </c:pt>
                <c:pt idx="131" formatCode="0.0">
                  <c:v>10.4161423043223</c:v>
                </c:pt>
                <c:pt idx="132" formatCode="0.0">
                  <c:v>11.14851070968157</c:v>
                </c:pt>
                <c:pt idx="133" formatCode="0.0">
                  <c:v>11.20385032279745</c:v>
                </c:pt>
                <c:pt idx="134" formatCode="0.0">
                  <c:v>10.47364275100967</c:v>
                </c:pt>
                <c:pt idx="135" formatCode="0.0">
                  <c:v>10.12122539169316</c:v>
                </c:pt>
                <c:pt idx="136" formatCode="0.0">
                  <c:v>9.87795935568855</c:v>
                </c:pt>
                <c:pt idx="137" formatCode="0.0">
                  <c:v>10.22577649827253</c:v>
                </c:pt>
                <c:pt idx="138" formatCode="0.0">
                  <c:v>11.5405028172663</c:v>
                </c:pt>
                <c:pt idx="139" formatCode="0.0">
                  <c:v>13.38497482609214</c:v>
                </c:pt>
                <c:pt idx="140" formatCode="0.0">
                  <c:v>13.66186602757668</c:v>
                </c:pt>
                <c:pt idx="141" formatCode="0.0">
                  <c:v>13.49269061059339</c:v>
                </c:pt>
                <c:pt idx="142" formatCode="0.0">
                  <c:v>13.92178472507224</c:v>
                </c:pt>
              </c:numCache>
            </c:numRef>
          </c:yVal>
        </c:ser>
        <c:ser>
          <c:idx val="2"/>
          <c:order val="2"/>
          <c:tx>
            <c:strRef>
              <c:f>'Expend 1870-2013'!$AI$5</c:f>
              <c:strCache>
                <c:ptCount val="1"/>
                <c:pt idx="0">
                  <c:v>(E+H+P)/GDP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'Expend 1870-2013'!$AF$6:$AF$148</c:f>
              <c:numCache>
                <c:formatCode>General</c:formatCode>
                <c:ptCount val="143"/>
                <c:pt idx="0">
                  <c:v>1870.0</c:v>
                </c:pt>
                <c:pt idx="1">
                  <c:v>1871.0</c:v>
                </c:pt>
                <c:pt idx="2">
                  <c:v>1872.0</c:v>
                </c:pt>
                <c:pt idx="3">
                  <c:v>1873.0</c:v>
                </c:pt>
                <c:pt idx="4">
                  <c:v>1874.0</c:v>
                </c:pt>
                <c:pt idx="5">
                  <c:v>1875.0</c:v>
                </c:pt>
                <c:pt idx="6">
                  <c:v>1876.0</c:v>
                </c:pt>
                <c:pt idx="7">
                  <c:v>1877.0</c:v>
                </c:pt>
                <c:pt idx="8">
                  <c:v>1878.0</c:v>
                </c:pt>
                <c:pt idx="9">
                  <c:v>1879.0</c:v>
                </c:pt>
                <c:pt idx="10">
                  <c:v>1880.0</c:v>
                </c:pt>
                <c:pt idx="11">
                  <c:v>1881.0</c:v>
                </c:pt>
                <c:pt idx="12">
                  <c:v>1882.0</c:v>
                </c:pt>
                <c:pt idx="13">
                  <c:v>1883.0</c:v>
                </c:pt>
                <c:pt idx="14">
                  <c:v>1884.0</c:v>
                </c:pt>
                <c:pt idx="15">
                  <c:v>1885.0</c:v>
                </c:pt>
                <c:pt idx="16">
                  <c:v>1886.0</c:v>
                </c:pt>
                <c:pt idx="17">
                  <c:v>1887.0</c:v>
                </c:pt>
                <c:pt idx="18">
                  <c:v>1888.0</c:v>
                </c:pt>
                <c:pt idx="19">
                  <c:v>1889.0</c:v>
                </c:pt>
                <c:pt idx="20">
                  <c:v>1890.0</c:v>
                </c:pt>
                <c:pt idx="21">
                  <c:v>1891.0</c:v>
                </c:pt>
                <c:pt idx="22">
                  <c:v>1892.0</c:v>
                </c:pt>
                <c:pt idx="23">
                  <c:v>1893.0</c:v>
                </c:pt>
                <c:pt idx="24">
                  <c:v>1894.0</c:v>
                </c:pt>
                <c:pt idx="25">
                  <c:v>1895.0</c:v>
                </c:pt>
                <c:pt idx="26">
                  <c:v>1896.0</c:v>
                </c:pt>
                <c:pt idx="27">
                  <c:v>1897.0</c:v>
                </c:pt>
                <c:pt idx="28">
                  <c:v>1898.0</c:v>
                </c:pt>
                <c:pt idx="29">
                  <c:v>1899.0</c:v>
                </c:pt>
                <c:pt idx="30">
                  <c:v>1900.0</c:v>
                </c:pt>
                <c:pt idx="31">
                  <c:v>1901.0</c:v>
                </c:pt>
                <c:pt idx="32">
                  <c:v>1902.0</c:v>
                </c:pt>
                <c:pt idx="33">
                  <c:v>1903.0</c:v>
                </c:pt>
                <c:pt idx="34">
                  <c:v>1904.0</c:v>
                </c:pt>
                <c:pt idx="35">
                  <c:v>1905.0</c:v>
                </c:pt>
                <c:pt idx="36">
                  <c:v>1906.0</c:v>
                </c:pt>
                <c:pt idx="37">
                  <c:v>1907.0</c:v>
                </c:pt>
                <c:pt idx="38">
                  <c:v>1908.0</c:v>
                </c:pt>
                <c:pt idx="39">
                  <c:v>1909.0</c:v>
                </c:pt>
                <c:pt idx="40">
                  <c:v>1910.0</c:v>
                </c:pt>
                <c:pt idx="41">
                  <c:v>1911.0</c:v>
                </c:pt>
                <c:pt idx="42">
                  <c:v>1912.0</c:v>
                </c:pt>
                <c:pt idx="43">
                  <c:v>1913.0</c:v>
                </c:pt>
                <c:pt idx="44">
                  <c:v>1914.0</c:v>
                </c:pt>
                <c:pt idx="45">
                  <c:v>1915.0</c:v>
                </c:pt>
                <c:pt idx="46">
                  <c:v>1916.0</c:v>
                </c:pt>
                <c:pt idx="47">
                  <c:v>1917.0</c:v>
                </c:pt>
                <c:pt idx="48">
                  <c:v>1918.0</c:v>
                </c:pt>
                <c:pt idx="49">
                  <c:v>1919.0</c:v>
                </c:pt>
                <c:pt idx="50">
                  <c:v>1920.0</c:v>
                </c:pt>
                <c:pt idx="51">
                  <c:v>1921.0</c:v>
                </c:pt>
                <c:pt idx="52">
                  <c:v>1922.0</c:v>
                </c:pt>
                <c:pt idx="53">
                  <c:v>1923.0</c:v>
                </c:pt>
                <c:pt idx="54">
                  <c:v>1924.0</c:v>
                </c:pt>
                <c:pt idx="55">
                  <c:v>1925.0</c:v>
                </c:pt>
                <c:pt idx="56">
                  <c:v>1926.0</c:v>
                </c:pt>
                <c:pt idx="57">
                  <c:v>1927.0</c:v>
                </c:pt>
                <c:pt idx="58">
                  <c:v>1928.0</c:v>
                </c:pt>
                <c:pt idx="59">
                  <c:v>1929.0</c:v>
                </c:pt>
                <c:pt idx="60">
                  <c:v>1930.0</c:v>
                </c:pt>
                <c:pt idx="61">
                  <c:v>1931.0</c:v>
                </c:pt>
                <c:pt idx="62">
                  <c:v>1932.0</c:v>
                </c:pt>
                <c:pt idx="63">
                  <c:v>1933.0</c:v>
                </c:pt>
                <c:pt idx="64">
                  <c:v>1934.0</c:v>
                </c:pt>
                <c:pt idx="65">
                  <c:v>1935.0</c:v>
                </c:pt>
                <c:pt idx="66">
                  <c:v>1936.0</c:v>
                </c:pt>
                <c:pt idx="67">
                  <c:v>1937.0</c:v>
                </c:pt>
                <c:pt idx="68">
                  <c:v>1938.0</c:v>
                </c:pt>
                <c:pt idx="69">
                  <c:v>1939.0</c:v>
                </c:pt>
                <c:pt idx="70">
                  <c:v>1940.0</c:v>
                </c:pt>
                <c:pt idx="71">
                  <c:v>1941.0</c:v>
                </c:pt>
                <c:pt idx="72">
                  <c:v>1942.0</c:v>
                </c:pt>
                <c:pt idx="73">
                  <c:v>1943.0</c:v>
                </c:pt>
                <c:pt idx="74">
                  <c:v>1944.0</c:v>
                </c:pt>
                <c:pt idx="75">
                  <c:v>1945.0</c:v>
                </c:pt>
                <c:pt idx="76">
                  <c:v>1946.0</c:v>
                </c:pt>
                <c:pt idx="77">
                  <c:v>1947.0</c:v>
                </c:pt>
                <c:pt idx="78">
                  <c:v>1948.0</c:v>
                </c:pt>
                <c:pt idx="79">
                  <c:v>1949.0</c:v>
                </c:pt>
                <c:pt idx="80">
                  <c:v>1950.0</c:v>
                </c:pt>
                <c:pt idx="81">
                  <c:v>1951.0</c:v>
                </c:pt>
                <c:pt idx="82">
                  <c:v>1952.0</c:v>
                </c:pt>
                <c:pt idx="83">
                  <c:v>1953.0</c:v>
                </c:pt>
                <c:pt idx="84">
                  <c:v>1954.0</c:v>
                </c:pt>
                <c:pt idx="85">
                  <c:v>1955.0</c:v>
                </c:pt>
                <c:pt idx="86">
                  <c:v>1956.0</c:v>
                </c:pt>
                <c:pt idx="87">
                  <c:v>1957.0</c:v>
                </c:pt>
                <c:pt idx="88">
                  <c:v>1958.0</c:v>
                </c:pt>
                <c:pt idx="89">
                  <c:v>1959.0</c:v>
                </c:pt>
                <c:pt idx="90">
                  <c:v>1960.0</c:v>
                </c:pt>
                <c:pt idx="91">
                  <c:v>1961.0</c:v>
                </c:pt>
                <c:pt idx="92">
                  <c:v>1962.0</c:v>
                </c:pt>
                <c:pt idx="93">
                  <c:v>1963.0</c:v>
                </c:pt>
                <c:pt idx="94">
                  <c:v>1964.0</c:v>
                </c:pt>
                <c:pt idx="95">
                  <c:v>1965.0</c:v>
                </c:pt>
                <c:pt idx="96">
                  <c:v>1966.0</c:v>
                </c:pt>
                <c:pt idx="97">
                  <c:v>1967.0</c:v>
                </c:pt>
                <c:pt idx="98">
                  <c:v>1968.0</c:v>
                </c:pt>
                <c:pt idx="99">
                  <c:v>1969.0</c:v>
                </c:pt>
                <c:pt idx="100">
                  <c:v>1970.0</c:v>
                </c:pt>
                <c:pt idx="101">
                  <c:v>1971.0</c:v>
                </c:pt>
                <c:pt idx="102">
                  <c:v>1972.0</c:v>
                </c:pt>
                <c:pt idx="103">
                  <c:v>1973.0</c:v>
                </c:pt>
                <c:pt idx="104">
                  <c:v>1974.0</c:v>
                </c:pt>
                <c:pt idx="105">
                  <c:v>1975.0</c:v>
                </c:pt>
                <c:pt idx="106">
                  <c:v>1976.0</c:v>
                </c:pt>
                <c:pt idx="107">
                  <c:v>1977.0</c:v>
                </c:pt>
                <c:pt idx="108">
                  <c:v>1978.0</c:v>
                </c:pt>
                <c:pt idx="109">
                  <c:v>1979.0</c:v>
                </c:pt>
                <c:pt idx="110">
                  <c:v>1980.0</c:v>
                </c:pt>
                <c:pt idx="111">
                  <c:v>1981.0</c:v>
                </c:pt>
                <c:pt idx="112">
                  <c:v>1982.0</c:v>
                </c:pt>
                <c:pt idx="113">
                  <c:v>1983.0</c:v>
                </c:pt>
                <c:pt idx="114">
                  <c:v>1984.0</c:v>
                </c:pt>
                <c:pt idx="115">
                  <c:v>1985.0</c:v>
                </c:pt>
                <c:pt idx="116">
                  <c:v>1986.0</c:v>
                </c:pt>
                <c:pt idx="117">
                  <c:v>1987.0</c:v>
                </c:pt>
                <c:pt idx="118">
                  <c:v>1988.0</c:v>
                </c:pt>
                <c:pt idx="119">
                  <c:v>1989.0</c:v>
                </c:pt>
                <c:pt idx="120">
                  <c:v>1990.0</c:v>
                </c:pt>
                <c:pt idx="121">
                  <c:v>1991.0</c:v>
                </c:pt>
                <c:pt idx="122">
                  <c:v>1992.0</c:v>
                </c:pt>
                <c:pt idx="123">
                  <c:v>1993.0</c:v>
                </c:pt>
                <c:pt idx="124">
                  <c:v>1994.0</c:v>
                </c:pt>
                <c:pt idx="125">
                  <c:v>1995.0</c:v>
                </c:pt>
                <c:pt idx="126">
                  <c:v>1996.0</c:v>
                </c:pt>
                <c:pt idx="127">
                  <c:v>1997.0</c:v>
                </c:pt>
                <c:pt idx="128">
                  <c:v>1998.0</c:v>
                </c:pt>
                <c:pt idx="129">
                  <c:v>1999.0</c:v>
                </c:pt>
                <c:pt idx="130">
                  <c:v>2000.0</c:v>
                </c:pt>
                <c:pt idx="131">
                  <c:v>2001.0</c:v>
                </c:pt>
                <c:pt idx="132">
                  <c:v>2002.0</c:v>
                </c:pt>
                <c:pt idx="133">
                  <c:v>2003.0</c:v>
                </c:pt>
                <c:pt idx="134">
                  <c:v>2004.0</c:v>
                </c:pt>
                <c:pt idx="135">
                  <c:v>2005.0</c:v>
                </c:pt>
                <c:pt idx="136">
                  <c:v>2006.0</c:v>
                </c:pt>
                <c:pt idx="137">
                  <c:v>2007.0</c:v>
                </c:pt>
                <c:pt idx="138">
                  <c:v>2008.0</c:v>
                </c:pt>
                <c:pt idx="139">
                  <c:v>2009.0</c:v>
                </c:pt>
                <c:pt idx="140">
                  <c:v>2010.0</c:v>
                </c:pt>
                <c:pt idx="141">
                  <c:v>2011.0</c:v>
                </c:pt>
                <c:pt idx="142">
                  <c:v>2012.0</c:v>
                </c:pt>
              </c:numCache>
            </c:numRef>
          </c:xVal>
          <c:yVal>
            <c:numRef>
              <c:f>'Expend 1870-2013'!$AI$6:$AI$148</c:f>
              <c:numCache>
                <c:formatCode>General</c:formatCode>
                <c:ptCount val="143"/>
                <c:pt idx="66" formatCode="0.0">
                  <c:v>2.17289585134247</c:v>
                </c:pt>
                <c:pt idx="67" formatCode="0.0">
                  <c:v>1.989615442500906</c:v>
                </c:pt>
                <c:pt idx="68" formatCode="0.0">
                  <c:v>1.958258912532592</c:v>
                </c:pt>
                <c:pt idx="69" formatCode="0.0">
                  <c:v>2.1152861594573</c:v>
                </c:pt>
                <c:pt idx="70" formatCode="0.0">
                  <c:v>2.534334639454797</c:v>
                </c:pt>
                <c:pt idx="71" formatCode="0.0">
                  <c:v>2.301543109986173</c:v>
                </c:pt>
                <c:pt idx="72" formatCode="0.0">
                  <c:v>2.342713499347181</c:v>
                </c:pt>
                <c:pt idx="73" formatCode="0.0">
                  <c:v>2.141975526238955</c:v>
                </c:pt>
                <c:pt idx="74" formatCode="0.0">
                  <c:v>2.563864192450547</c:v>
                </c:pt>
                <c:pt idx="75" formatCode="0.0">
                  <c:v>2.225643710745326</c:v>
                </c:pt>
                <c:pt idx="76" formatCode="0.0">
                  <c:v>2.193356058551398</c:v>
                </c:pt>
                <c:pt idx="77" formatCode="0.0">
                  <c:v>2.243712809359351</c:v>
                </c:pt>
                <c:pt idx="78" formatCode="0.0">
                  <c:v>2.239874975221942</c:v>
                </c:pt>
                <c:pt idx="79" formatCode="0.0">
                  <c:v>2.336947396917941</c:v>
                </c:pt>
                <c:pt idx="80" formatCode="0.0">
                  <c:v>1.621138457412089</c:v>
                </c:pt>
                <c:pt idx="81" formatCode="0.0">
                  <c:v>1.724125135475327</c:v>
                </c:pt>
                <c:pt idx="82" formatCode="0.0">
                  <c:v>1.747418716363682</c:v>
                </c:pt>
                <c:pt idx="83" formatCode="0.0">
                  <c:v>1.968544124200773</c:v>
                </c:pt>
                <c:pt idx="84" formatCode="0.0">
                  <c:v>2.013045349856971</c:v>
                </c:pt>
                <c:pt idx="85" formatCode="0.0">
                  <c:v>1.970131438241418</c:v>
                </c:pt>
                <c:pt idx="86" formatCode="0.0">
                  <c:v>2.34750181131684</c:v>
                </c:pt>
                <c:pt idx="87" formatCode="0.0">
                  <c:v>2.293238617082051</c:v>
                </c:pt>
                <c:pt idx="88" formatCode="0.0">
                  <c:v>2.59023456012991</c:v>
                </c:pt>
                <c:pt idx="110" formatCode="0.0">
                  <c:v>15.29056422949003</c:v>
                </c:pt>
                <c:pt idx="111" formatCode="0.0">
                  <c:v>13.73576259982185</c:v>
                </c:pt>
                <c:pt idx="112" formatCode="0.0">
                  <c:v>11.27094991347944</c:v>
                </c:pt>
                <c:pt idx="113" formatCode="0.0">
                  <c:v>13.09054185014217</c:v>
                </c:pt>
                <c:pt idx="114" formatCode="0.0">
                  <c:v>12.07820121578381</c:v>
                </c:pt>
                <c:pt idx="115" formatCode="0.0">
                  <c:v>12.28159494013586</c:v>
                </c:pt>
                <c:pt idx="116" formatCode="0.0">
                  <c:v>13.46942071281465</c:v>
                </c:pt>
                <c:pt idx="117" formatCode="0.0">
                  <c:v>13.32327282807635</c:v>
                </c:pt>
                <c:pt idx="118" formatCode="0.0">
                  <c:v>12.82716009818772</c:v>
                </c:pt>
                <c:pt idx="119" formatCode="0.0">
                  <c:v>13.54661616643906</c:v>
                </c:pt>
                <c:pt idx="120" formatCode="0.0">
                  <c:v>13.19566673372502</c:v>
                </c:pt>
                <c:pt idx="121" formatCode="0.0">
                  <c:v>12.36614485845465</c:v>
                </c:pt>
                <c:pt idx="122" formatCode="0.0">
                  <c:v>12.14108972567554</c:v>
                </c:pt>
                <c:pt idx="123" formatCode="0.0">
                  <c:v>12.7923750004433</c:v>
                </c:pt>
                <c:pt idx="124" formatCode="0.0">
                  <c:v>13.54144460033944</c:v>
                </c:pt>
                <c:pt idx="125" formatCode="0.0">
                  <c:v>12.69512184878485</c:v>
                </c:pt>
                <c:pt idx="126" formatCode="0.0">
                  <c:v>13.73217189313107</c:v>
                </c:pt>
                <c:pt idx="127" formatCode="0.0">
                  <c:v>14.22057904435631</c:v>
                </c:pt>
                <c:pt idx="128" formatCode="0.0">
                  <c:v>14.21468827945045</c:v>
                </c:pt>
                <c:pt idx="129" formatCode="0.0">
                  <c:v>13.49534454194762</c:v>
                </c:pt>
                <c:pt idx="130" formatCode="0.0">
                  <c:v>14.78069102049763</c:v>
                </c:pt>
                <c:pt idx="131" formatCode="0.0">
                  <c:v>15.8513483254808</c:v>
                </c:pt>
                <c:pt idx="132" formatCode="0.0">
                  <c:v>16.73976465319857</c:v>
                </c:pt>
                <c:pt idx="133" formatCode="0.0">
                  <c:v>16.60412218349937</c:v>
                </c:pt>
                <c:pt idx="134" formatCode="0.0">
                  <c:v>15.79821892970827</c:v>
                </c:pt>
                <c:pt idx="135" formatCode="0.0">
                  <c:v>15.38637482809539</c:v>
                </c:pt>
                <c:pt idx="136" formatCode="0.0">
                  <c:v>15.02834700757082</c:v>
                </c:pt>
                <c:pt idx="137" formatCode="0.0">
                  <c:v>15.51691839945258</c:v>
                </c:pt>
                <c:pt idx="138" formatCode="0.0">
                  <c:v>17.08001417444355</c:v>
                </c:pt>
                <c:pt idx="139" formatCode="0.0">
                  <c:v>19.78798007992381</c:v>
                </c:pt>
                <c:pt idx="140" formatCode="0.0">
                  <c:v>20.1408238072589</c:v>
                </c:pt>
                <c:pt idx="141" formatCode="0.0">
                  <c:v>20.04411326556335</c:v>
                </c:pt>
                <c:pt idx="142" formatCode="0.0">
                  <c:v>20.55807646281432</c:v>
                </c:pt>
              </c:numCache>
            </c:numRef>
          </c:yVal>
        </c:ser>
        <c:ser>
          <c:idx val="3"/>
          <c:order val="3"/>
          <c:tx>
            <c:strRef>
              <c:f>'Expend 1870-2013'!#REF!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'Expend 1870-2013'!$AF$6:$AF$148</c:f>
              <c:numCache>
                <c:formatCode>General</c:formatCode>
                <c:ptCount val="143"/>
                <c:pt idx="0">
                  <c:v>1870.0</c:v>
                </c:pt>
                <c:pt idx="1">
                  <c:v>1871.0</c:v>
                </c:pt>
                <c:pt idx="2">
                  <c:v>1872.0</c:v>
                </c:pt>
                <c:pt idx="3">
                  <c:v>1873.0</c:v>
                </c:pt>
                <c:pt idx="4">
                  <c:v>1874.0</c:v>
                </c:pt>
                <c:pt idx="5">
                  <c:v>1875.0</c:v>
                </c:pt>
                <c:pt idx="6">
                  <c:v>1876.0</c:v>
                </c:pt>
                <c:pt idx="7">
                  <c:v>1877.0</c:v>
                </c:pt>
                <c:pt idx="8">
                  <c:v>1878.0</c:v>
                </c:pt>
                <c:pt idx="9">
                  <c:v>1879.0</c:v>
                </c:pt>
                <c:pt idx="10">
                  <c:v>1880.0</c:v>
                </c:pt>
                <c:pt idx="11">
                  <c:v>1881.0</c:v>
                </c:pt>
                <c:pt idx="12">
                  <c:v>1882.0</c:v>
                </c:pt>
                <c:pt idx="13">
                  <c:v>1883.0</c:v>
                </c:pt>
                <c:pt idx="14">
                  <c:v>1884.0</c:v>
                </c:pt>
                <c:pt idx="15">
                  <c:v>1885.0</c:v>
                </c:pt>
                <c:pt idx="16">
                  <c:v>1886.0</c:v>
                </c:pt>
                <c:pt idx="17">
                  <c:v>1887.0</c:v>
                </c:pt>
                <c:pt idx="18">
                  <c:v>1888.0</c:v>
                </c:pt>
                <c:pt idx="19">
                  <c:v>1889.0</c:v>
                </c:pt>
                <c:pt idx="20">
                  <c:v>1890.0</c:v>
                </c:pt>
                <c:pt idx="21">
                  <c:v>1891.0</c:v>
                </c:pt>
                <c:pt idx="22">
                  <c:v>1892.0</c:v>
                </c:pt>
                <c:pt idx="23">
                  <c:v>1893.0</c:v>
                </c:pt>
                <c:pt idx="24">
                  <c:v>1894.0</c:v>
                </c:pt>
                <c:pt idx="25">
                  <c:v>1895.0</c:v>
                </c:pt>
                <c:pt idx="26">
                  <c:v>1896.0</c:v>
                </c:pt>
                <c:pt idx="27">
                  <c:v>1897.0</c:v>
                </c:pt>
                <c:pt idx="28">
                  <c:v>1898.0</c:v>
                </c:pt>
                <c:pt idx="29">
                  <c:v>1899.0</c:v>
                </c:pt>
                <c:pt idx="30">
                  <c:v>1900.0</c:v>
                </c:pt>
                <c:pt idx="31">
                  <c:v>1901.0</c:v>
                </c:pt>
                <c:pt idx="32">
                  <c:v>1902.0</c:v>
                </c:pt>
                <c:pt idx="33">
                  <c:v>1903.0</c:v>
                </c:pt>
                <c:pt idx="34">
                  <c:v>1904.0</c:v>
                </c:pt>
                <c:pt idx="35">
                  <c:v>1905.0</c:v>
                </c:pt>
                <c:pt idx="36">
                  <c:v>1906.0</c:v>
                </c:pt>
                <c:pt idx="37">
                  <c:v>1907.0</c:v>
                </c:pt>
                <c:pt idx="38">
                  <c:v>1908.0</c:v>
                </c:pt>
                <c:pt idx="39">
                  <c:v>1909.0</c:v>
                </c:pt>
                <c:pt idx="40">
                  <c:v>1910.0</c:v>
                </c:pt>
                <c:pt idx="41">
                  <c:v>1911.0</c:v>
                </c:pt>
                <c:pt idx="42">
                  <c:v>1912.0</c:v>
                </c:pt>
                <c:pt idx="43">
                  <c:v>1913.0</c:v>
                </c:pt>
                <c:pt idx="44">
                  <c:v>1914.0</c:v>
                </c:pt>
                <c:pt idx="45">
                  <c:v>1915.0</c:v>
                </c:pt>
                <c:pt idx="46">
                  <c:v>1916.0</c:v>
                </c:pt>
                <c:pt idx="47">
                  <c:v>1917.0</c:v>
                </c:pt>
                <c:pt idx="48">
                  <c:v>1918.0</c:v>
                </c:pt>
                <c:pt idx="49">
                  <c:v>1919.0</c:v>
                </c:pt>
                <c:pt idx="50">
                  <c:v>1920.0</c:v>
                </c:pt>
                <c:pt idx="51">
                  <c:v>1921.0</c:v>
                </c:pt>
                <c:pt idx="52">
                  <c:v>1922.0</c:v>
                </c:pt>
                <c:pt idx="53">
                  <c:v>1923.0</c:v>
                </c:pt>
                <c:pt idx="54">
                  <c:v>1924.0</c:v>
                </c:pt>
                <c:pt idx="55">
                  <c:v>1925.0</c:v>
                </c:pt>
                <c:pt idx="56">
                  <c:v>1926.0</c:v>
                </c:pt>
                <c:pt idx="57">
                  <c:v>1927.0</c:v>
                </c:pt>
                <c:pt idx="58">
                  <c:v>1928.0</c:v>
                </c:pt>
                <c:pt idx="59">
                  <c:v>1929.0</c:v>
                </c:pt>
                <c:pt idx="60">
                  <c:v>1930.0</c:v>
                </c:pt>
                <c:pt idx="61">
                  <c:v>1931.0</c:v>
                </c:pt>
                <c:pt idx="62">
                  <c:v>1932.0</c:v>
                </c:pt>
                <c:pt idx="63">
                  <c:v>1933.0</c:v>
                </c:pt>
                <c:pt idx="64">
                  <c:v>1934.0</c:v>
                </c:pt>
                <c:pt idx="65">
                  <c:v>1935.0</c:v>
                </c:pt>
                <c:pt idx="66">
                  <c:v>1936.0</c:v>
                </c:pt>
                <c:pt idx="67">
                  <c:v>1937.0</c:v>
                </c:pt>
                <c:pt idx="68">
                  <c:v>1938.0</c:v>
                </c:pt>
                <c:pt idx="69">
                  <c:v>1939.0</c:v>
                </c:pt>
                <c:pt idx="70">
                  <c:v>1940.0</c:v>
                </c:pt>
                <c:pt idx="71">
                  <c:v>1941.0</c:v>
                </c:pt>
                <c:pt idx="72">
                  <c:v>1942.0</c:v>
                </c:pt>
                <c:pt idx="73">
                  <c:v>1943.0</c:v>
                </c:pt>
                <c:pt idx="74">
                  <c:v>1944.0</c:v>
                </c:pt>
                <c:pt idx="75">
                  <c:v>1945.0</c:v>
                </c:pt>
                <c:pt idx="76">
                  <c:v>1946.0</c:v>
                </c:pt>
                <c:pt idx="77">
                  <c:v>1947.0</c:v>
                </c:pt>
                <c:pt idx="78">
                  <c:v>1948.0</c:v>
                </c:pt>
                <c:pt idx="79">
                  <c:v>1949.0</c:v>
                </c:pt>
                <c:pt idx="80">
                  <c:v>1950.0</c:v>
                </c:pt>
                <c:pt idx="81">
                  <c:v>1951.0</c:v>
                </c:pt>
                <c:pt idx="82">
                  <c:v>1952.0</c:v>
                </c:pt>
                <c:pt idx="83">
                  <c:v>1953.0</c:v>
                </c:pt>
                <c:pt idx="84">
                  <c:v>1954.0</c:v>
                </c:pt>
                <c:pt idx="85">
                  <c:v>1955.0</c:v>
                </c:pt>
                <c:pt idx="86">
                  <c:v>1956.0</c:v>
                </c:pt>
                <c:pt idx="87">
                  <c:v>1957.0</c:v>
                </c:pt>
                <c:pt idx="88">
                  <c:v>1958.0</c:v>
                </c:pt>
                <c:pt idx="89">
                  <c:v>1959.0</c:v>
                </c:pt>
                <c:pt idx="90">
                  <c:v>1960.0</c:v>
                </c:pt>
                <c:pt idx="91">
                  <c:v>1961.0</c:v>
                </c:pt>
                <c:pt idx="92">
                  <c:v>1962.0</c:v>
                </c:pt>
                <c:pt idx="93">
                  <c:v>1963.0</c:v>
                </c:pt>
                <c:pt idx="94">
                  <c:v>1964.0</c:v>
                </c:pt>
                <c:pt idx="95">
                  <c:v>1965.0</c:v>
                </c:pt>
                <c:pt idx="96">
                  <c:v>1966.0</c:v>
                </c:pt>
                <c:pt idx="97">
                  <c:v>1967.0</c:v>
                </c:pt>
                <c:pt idx="98">
                  <c:v>1968.0</c:v>
                </c:pt>
                <c:pt idx="99">
                  <c:v>1969.0</c:v>
                </c:pt>
                <c:pt idx="100">
                  <c:v>1970.0</c:v>
                </c:pt>
                <c:pt idx="101">
                  <c:v>1971.0</c:v>
                </c:pt>
                <c:pt idx="102">
                  <c:v>1972.0</c:v>
                </c:pt>
                <c:pt idx="103">
                  <c:v>1973.0</c:v>
                </c:pt>
                <c:pt idx="104">
                  <c:v>1974.0</c:v>
                </c:pt>
                <c:pt idx="105">
                  <c:v>1975.0</c:v>
                </c:pt>
                <c:pt idx="106">
                  <c:v>1976.0</c:v>
                </c:pt>
                <c:pt idx="107">
                  <c:v>1977.0</c:v>
                </c:pt>
                <c:pt idx="108">
                  <c:v>1978.0</c:v>
                </c:pt>
                <c:pt idx="109">
                  <c:v>1979.0</c:v>
                </c:pt>
                <c:pt idx="110">
                  <c:v>1980.0</c:v>
                </c:pt>
                <c:pt idx="111">
                  <c:v>1981.0</c:v>
                </c:pt>
                <c:pt idx="112">
                  <c:v>1982.0</c:v>
                </c:pt>
                <c:pt idx="113">
                  <c:v>1983.0</c:v>
                </c:pt>
                <c:pt idx="114">
                  <c:v>1984.0</c:v>
                </c:pt>
                <c:pt idx="115">
                  <c:v>1985.0</c:v>
                </c:pt>
                <c:pt idx="116">
                  <c:v>1986.0</c:v>
                </c:pt>
                <c:pt idx="117">
                  <c:v>1987.0</c:v>
                </c:pt>
                <c:pt idx="118">
                  <c:v>1988.0</c:v>
                </c:pt>
                <c:pt idx="119">
                  <c:v>1989.0</c:v>
                </c:pt>
                <c:pt idx="120">
                  <c:v>1990.0</c:v>
                </c:pt>
                <c:pt idx="121">
                  <c:v>1991.0</c:v>
                </c:pt>
                <c:pt idx="122">
                  <c:v>1992.0</c:v>
                </c:pt>
                <c:pt idx="123">
                  <c:v>1993.0</c:v>
                </c:pt>
                <c:pt idx="124">
                  <c:v>1994.0</c:v>
                </c:pt>
                <c:pt idx="125">
                  <c:v>1995.0</c:v>
                </c:pt>
                <c:pt idx="126">
                  <c:v>1996.0</c:v>
                </c:pt>
                <c:pt idx="127">
                  <c:v>1997.0</c:v>
                </c:pt>
                <c:pt idx="128">
                  <c:v>1998.0</c:v>
                </c:pt>
                <c:pt idx="129">
                  <c:v>1999.0</c:v>
                </c:pt>
                <c:pt idx="130">
                  <c:v>2000.0</c:v>
                </c:pt>
                <c:pt idx="131">
                  <c:v>2001.0</c:v>
                </c:pt>
                <c:pt idx="132">
                  <c:v>2002.0</c:v>
                </c:pt>
                <c:pt idx="133">
                  <c:v>2003.0</c:v>
                </c:pt>
                <c:pt idx="134">
                  <c:v>2004.0</c:v>
                </c:pt>
                <c:pt idx="135">
                  <c:v>2005.0</c:v>
                </c:pt>
                <c:pt idx="136">
                  <c:v>2006.0</c:v>
                </c:pt>
                <c:pt idx="137">
                  <c:v>2007.0</c:v>
                </c:pt>
                <c:pt idx="138">
                  <c:v>2008.0</c:v>
                </c:pt>
                <c:pt idx="139">
                  <c:v>2009.0</c:v>
                </c:pt>
                <c:pt idx="140">
                  <c:v>2010.0</c:v>
                </c:pt>
                <c:pt idx="141">
                  <c:v>2011.0</c:v>
                </c:pt>
                <c:pt idx="142">
                  <c:v>2012.0</c:v>
                </c:pt>
              </c:numCache>
            </c:numRef>
          </c:xVal>
          <c:yVal>
            <c:numRef>
              <c:f>'Expend 1870-2013'!#REF!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</c:ser>
        <c:dLbls/>
        <c:axId val="106095144"/>
        <c:axId val="106098552"/>
      </c:scatterChart>
      <c:valAx>
        <c:axId val="106095144"/>
        <c:scaling>
          <c:orientation val="minMax"/>
          <c:max val="2014.0"/>
          <c:min val="1870.0"/>
        </c:scaling>
        <c:axPos val="b"/>
        <c:numFmt formatCode="General" sourceLinked="1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106098552"/>
        <c:crosses val="autoZero"/>
        <c:crossBetween val="midCat"/>
        <c:majorUnit val="10.0"/>
        <c:minorUnit val="1.0"/>
      </c:valAx>
      <c:valAx>
        <c:axId val="106098552"/>
        <c:scaling>
          <c:orientation val="minMax"/>
        </c:scaling>
        <c:axPos val="l"/>
        <c:majorGridlines/>
        <c:numFmt formatCode="General" sourceLinked="1"/>
        <c:tickLblPos val="nextTo"/>
        <c:crossAx val="106095144"/>
        <c:crossesAt val="1870.0"/>
        <c:crossBetween val="midCat"/>
      </c:valAx>
    </c:plotArea>
    <c:legend>
      <c:legendPos val="r"/>
      <c:layout>
        <c:manualLayout>
          <c:xMode val="edge"/>
          <c:yMode val="edge"/>
          <c:x val="0.119532755472477"/>
          <c:y val="0.11389088863892"/>
          <c:w val="0.284683559834581"/>
          <c:h val="0.22221822272216"/>
        </c:manualLayout>
      </c:layout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0501662292213473"/>
          <c:y val="0.0335917312661499"/>
          <c:w val="0.914224824461045"/>
          <c:h val="0.877657327717756"/>
        </c:manualLayout>
      </c:layout>
      <c:scatterChart>
        <c:scatterStyle val="lineMarker"/>
        <c:ser>
          <c:idx val="0"/>
          <c:order val="0"/>
          <c:tx>
            <c:strRef>
              <c:f>'Expend 1870-2013'!$AG$5</c:f>
              <c:strCache>
                <c:ptCount val="1"/>
                <c:pt idx="0">
                  <c:v>Educ/GDP</c:v>
                </c:pt>
              </c:strCache>
            </c:strRef>
          </c:tx>
          <c:spPr>
            <a:ln w="9525"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'Expend 1870-2013'!$AF$6:$AF$149</c:f>
              <c:numCache>
                <c:formatCode>General</c:formatCode>
                <c:ptCount val="144"/>
                <c:pt idx="0">
                  <c:v>1870.0</c:v>
                </c:pt>
                <c:pt idx="1">
                  <c:v>1871.0</c:v>
                </c:pt>
                <c:pt idx="2">
                  <c:v>1872.0</c:v>
                </c:pt>
                <c:pt idx="3">
                  <c:v>1873.0</c:v>
                </c:pt>
                <c:pt idx="4">
                  <c:v>1874.0</c:v>
                </c:pt>
                <c:pt idx="5">
                  <c:v>1875.0</c:v>
                </c:pt>
                <c:pt idx="6">
                  <c:v>1876.0</c:v>
                </c:pt>
                <c:pt idx="7">
                  <c:v>1877.0</c:v>
                </c:pt>
                <c:pt idx="8">
                  <c:v>1878.0</c:v>
                </c:pt>
                <c:pt idx="9">
                  <c:v>1879.0</c:v>
                </c:pt>
                <c:pt idx="10">
                  <c:v>1880.0</c:v>
                </c:pt>
                <c:pt idx="11">
                  <c:v>1881.0</c:v>
                </c:pt>
                <c:pt idx="12">
                  <c:v>1882.0</c:v>
                </c:pt>
                <c:pt idx="13">
                  <c:v>1883.0</c:v>
                </c:pt>
                <c:pt idx="14">
                  <c:v>1884.0</c:v>
                </c:pt>
                <c:pt idx="15">
                  <c:v>1885.0</c:v>
                </c:pt>
                <c:pt idx="16">
                  <c:v>1886.0</c:v>
                </c:pt>
                <c:pt idx="17">
                  <c:v>1887.0</c:v>
                </c:pt>
                <c:pt idx="18">
                  <c:v>1888.0</c:v>
                </c:pt>
                <c:pt idx="19">
                  <c:v>1889.0</c:v>
                </c:pt>
                <c:pt idx="20">
                  <c:v>1890.0</c:v>
                </c:pt>
                <c:pt idx="21">
                  <c:v>1891.0</c:v>
                </c:pt>
                <c:pt idx="22">
                  <c:v>1892.0</c:v>
                </c:pt>
                <c:pt idx="23">
                  <c:v>1893.0</c:v>
                </c:pt>
                <c:pt idx="24">
                  <c:v>1894.0</c:v>
                </c:pt>
                <c:pt idx="25">
                  <c:v>1895.0</c:v>
                </c:pt>
                <c:pt idx="26">
                  <c:v>1896.0</c:v>
                </c:pt>
                <c:pt idx="27">
                  <c:v>1897.0</c:v>
                </c:pt>
                <c:pt idx="28">
                  <c:v>1898.0</c:v>
                </c:pt>
                <c:pt idx="29">
                  <c:v>1899.0</c:v>
                </c:pt>
                <c:pt idx="30">
                  <c:v>1900.0</c:v>
                </c:pt>
                <c:pt idx="31">
                  <c:v>1901.0</c:v>
                </c:pt>
                <c:pt idx="32">
                  <c:v>1902.0</c:v>
                </c:pt>
                <c:pt idx="33">
                  <c:v>1903.0</c:v>
                </c:pt>
                <c:pt idx="34">
                  <c:v>1904.0</c:v>
                </c:pt>
                <c:pt idx="35">
                  <c:v>1905.0</c:v>
                </c:pt>
                <c:pt idx="36">
                  <c:v>1906.0</c:v>
                </c:pt>
                <c:pt idx="37">
                  <c:v>1907.0</c:v>
                </c:pt>
                <c:pt idx="38">
                  <c:v>1908.0</c:v>
                </c:pt>
                <c:pt idx="39">
                  <c:v>1909.0</c:v>
                </c:pt>
                <c:pt idx="40">
                  <c:v>1910.0</c:v>
                </c:pt>
                <c:pt idx="41">
                  <c:v>1911.0</c:v>
                </c:pt>
                <c:pt idx="42">
                  <c:v>1912.0</c:v>
                </c:pt>
                <c:pt idx="43">
                  <c:v>1913.0</c:v>
                </c:pt>
                <c:pt idx="44">
                  <c:v>1914.0</c:v>
                </c:pt>
                <c:pt idx="45">
                  <c:v>1915.0</c:v>
                </c:pt>
                <c:pt idx="46">
                  <c:v>1916.0</c:v>
                </c:pt>
                <c:pt idx="47">
                  <c:v>1917.0</c:v>
                </c:pt>
                <c:pt idx="48">
                  <c:v>1918.0</c:v>
                </c:pt>
                <c:pt idx="49">
                  <c:v>1919.0</c:v>
                </c:pt>
                <c:pt idx="50">
                  <c:v>1920.0</c:v>
                </c:pt>
                <c:pt idx="51">
                  <c:v>1921.0</c:v>
                </c:pt>
                <c:pt idx="52">
                  <c:v>1922.0</c:v>
                </c:pt>
                <c:pt idx="53">
                  <c:v>1923.0</c:v>
                </c:pt>
                <c:pt idx="54">
                  <c:v>1924.0</c:v>
                </c:pt>
                <c:pt idx="55">
                  <c:v>1925.0</c:v>
                </c:pt>
                <c:pt idx="56">
                  <c:v>1926.0</c:v>
                </c:pt>
                <c:pt idx="57">
                  <c:v>1927.0</c:v>
                </c:pt>
                <c:pt idx="58">
                  <c:v>1928.0</c:v>
                </c:pt>
                <c:pt idx="59">
                  <c:v>1929.0</c:v>
                </c:pt>
                <c:pt idx="60">
                  <c:v>1930.0</c:v>
                </c:pt>
                <c:pt idx="61">
                  <c:v>1931.0</c:v>
                </c:pt>
                <c:pt idx="62">
                  <c:v>1932.0</c:v>
                </c:pt>
                <c:pt idx="63">
                  <c:v>1933.0</c:v>
                </c:pt>
                <c:pt idx="64">
                  <c:v>1934.0</c:v>
                </c:pt>
                <c:pt idx="65">
                  <c:v>1935.0</c:v>
                </c:pt>
                <c:pt idx="66">
                  <c:v>1936.0</c:v>
                </c:pt>
                <c:pt idx="67">
                  <c:v>1937.0</c:v>
                </c:pt>
                <c:pt idx="68">
                  <c:v>1938.0</c:v>
                </c:pt>
                <c:pt idx="69">
                  <c:v>1939.0</c:v>
                </c:pt>
                <c:pt idx="70">
                  <c:v>1940.0</c:v>
                </c:pt>
                <c:pt idx="71">
                  <c:v>1941.0</c:v>
                </c:pt>
                <c:pt idx="72">
                  <c:v>1942.0</c:v>
                </c:pt>
                <c:pt idx="73">
                  <c:v>1943.0</c:v>
                </c:pt>
                <c:pt idx="74">
                  <c:v>1944.0</c:v>
                </c:pt>
                <c:pt idx="75">
                  <c:v>1945.0</c:v>
                </c:pt>
                <c:pt idx="76">
                  <c:v>1946.0</c:v>
                </c:pt>
                <c:pt idx="77">
                  <c:v>1947.0</c:v>
                </c:pt>
                <c:pt idx="78">
                  <c:v>1948.0</c:v>
                </c:pt>
                <c:pt idx="79">
                  <c:v>1949.0</c:v>
                </c:pt>
                <c:pt idx="80">
                  <c:v>1950.0</c:v>
                </c:pt>
                <c:pt idx="81">
                  <c:v>1951.0</c:v>
                </c:pt>
                <c:pt idx="82">
                  <c:v>1952.0</c:v>
                </c:pt>
                <c:pt idx="83">
                  <c:v>1953.0</c:v>
                </c:pt>
                <c:pt idx="84">
                  <c:v>1954.0</c:v>
                </c:pt>
                <c:pt idx="85">
                  <c:v>1955.0</c:v>
                </c:pt>
                <c:pt idx="86">
                  <c:v>1956.0</c:v>
                </c:pt>
                <c:pt idx="87">
                  <c:v>1957.0</c:v>
                </c:pt>
                <c:pt idx="88">
                  <c:v>1958.0</c:v>
                </c:pt>
                <c:pt idx="89">
                  <c:v>1959.0</c:v>
                </c:pt>
                <c:pt idx="90">
                  <c:v>1960.0</c:v>
                </c:pt>
                <c:pt idx="91">
                  <c:v>1961.0</c:v>
                </c:pt>
                <c:pt idx="92">
                  <c:v>1962.0</c:v>
                </c:pt>
                <c:pt idx="93">
                  <c:v>1963.0</c:v>
                </c:pt>
                <c:pt idx="94">
                  <c:v>1964.0</c:v>
                </c:pt>
                <c:pt idx="95">
                  <c:v>1965.0</c:v>
                </c:pt>
                <c:pt idx="96">
                  <c:v>1966.0</c:v>
                </c:pt>
                <c:pt idx="97">
                  <c:v>1967.0</c:v>
                </c:pt>
                <c:pt idx="98">
                  <c:v>1968.0</c:v>
                </c:pt>
                <c:pt idx="99">
                  <c:v>1969.0</c:v>
                </c:pt>
                <c:pt idx="100">
                  <c:v>1970.0</c:v>
                </c:pt>
                <c:pt idx="101">
                  <c:v>1971.0</c:v>
                </c:pt>
                <c:pt idx="102">
                  <c:v>1972.0</c:v>
                </c:pt>
                <c:pt idx="103">
                  <c:v>1973.0</c:v>
                </c:pt>
                <c:pt idx="104">
                  <c:v>1974.0</c:v>
                </c:pt>
                <c:pt idx="105">
                  <c:v>1975.0</c:v>
                </c:pt>
                <c:pt idx="106">
                  <c:v>1976.0</c:v>
                </c:pt>
                <c:pt idx="107">
                  <c:v>1977.0</c:v>
                </c:pt>
                <c:pt idx="108">
                  <c:v>1978.0</c:v>
                </c:pt>
                <c:pt idx="109">
                  <c:v>1979.0</c:v>
                </c:pt>
                <c:pt idx="110">
                  <c:v>1980.0</c:v>
                </c:pt>
                <c:pt idx="111">
                  <c:v>1981.0</c:v>
                </c:pt>
                <c:pt idx="112">
                  <c:v>1982.0</c:v>
                </c:pt>
                <c:pt idx="113">
                  <c:v>1983.0</c:v>
                </c:pt>
                <c:pt idx="114">
                  <c:v>1984.0</c:v>
                </c:pt>
                <c:pt idx="115">
                  <c:v>1985.0</c:v>
                </c:pt>
                <c:pt idx="116">
                  <c:v>1986.0</c:v>
                </c:pt>
                <c:pt idx="117">
                  <c:v>1987.0</c:v>
                </c:pt>
                <c:pt idx="118">
                  <c:v>1988.0</c:v>
                </c:pt>
                <c:pt idx="119">
                  <c:v>1989.0</c:v>
                </c:pt>
                <c:pt idx="120">
                  <c:v>1990.0</c:v>
                </c:pt>
                <c:pt idx="121">
                  <c:v>1991.0</c:v>
                </c:pt>
                <c:pt idx="122">
                  <c:v>1992.0</c:v>
                </c:pt>
                <c:pt idx="123">
                  <c:v>1993.0</c:v>
                </c:pt>
                <c:pt idx="124">
                  <c:v>1994.0</c:v>
                </c:pt>
                <c:pt idx="125">
                  <c:v>1995.0</c:v>
                </c:pt>
                <c:pt idx="126">
                  <c:v>1996.0</c:v>
                </c:pt>
                <c:pt idx="127">
                  <c:v>1997.0</c:v>
                </c:pt>
                <c:pt idx="128">
                  <c:v>1998.0</c:v>
                </c:pt>
                <c:pt idx="129">
                  <c:v>1999.0</c:v>
                </c:pt>
                <c:pt idx="130">
                  <c:v>2000.0</c:v>
                </c:pt>
                <c:pt idx="131">
                  <c:v>2001.0</c:v>
                </c:pt>
                <c:pt idx="132">
                  <c:v>2002.0</c:v>
                </c:pt>
                <c:pt idx="133">
                  <c:v>2003.0</c:v>
                </c:pt>
                <c:pt idx="134">
                  <c:v>2004.0</c:v>
                </c:pt>
                <c:pt idx="135">
                  <c:v>2005.0</c:v>
                </c:pt>
                <c:pt idx="136">
                  <c:v>2006.0</c:v>
                </c:pt>
                <c:pt idx="137">
                  <c:v>2007.0</c:v>
                </c:pt>
                <c:pt idx="138">
                  <c:v>2008.0</c:v>
                </c:pt>
                <c:pt idx="139">
                  <c:v>2009.0</c:v>
                </c:pt>
                <c:pt idx="140">
                  <c:v>2010.0</c:v>
                </c:pt>
                <c:pt idx="141">
                  <c:v>2011.0</c:v>
                </c:pt>
                <c:pt idx="142">
                  <c:v>2012.0</c:v>
                </c:pt>
                <c:pt idx="143">
                  <c:v>2013.0</c:v>
                </c:pt>
              </c:numCache>
            </c:numRef>
          </c:xVal>
          <c:yVal>
            <c:numRef>
              <c:f>'Expend 1870-2013'!$AG$6:$AG$149</c:f>
              <c:numCache>
                <c:formatCode>General</c:formatCode>
                <c:ptCount val="144"/>
                <c:pt idx="66" formatCode="0.0">
                  <c:v>1.522614811326688</c:v>
                </c:pt>
                <c:pt idx="67" formatCode="0.0">
                  <c:v>1.317779548851558</c:v>
                </c:pt>
                <c:pt idx="68" formatCode="0.0">
                  <c:v>1.270792015690119</c:v>
                </c:pt>
                <c:pt idx="69" formatCode="0.0">
                  <c:v>1.355675773937733</c:v>
                </c:pt>
                <c:pt idx="70" formatCode="0.0">
                  <c:v>1.514809639350093</c:v>
                </c:pt>
                <c:pt idx="71" formatCode="0.0">
                  <c:v>1.402945349257761</c:v>
                </c:pt>
                <c:pt idx="72" formatCode="0.0">
                  <c:v>1.410336401845081</c:v>
                </c:pt>
                <c:pt idx="73" formatCode="0.0">
                  <c:v>1.292724333140842</c:v>
                </c:pt>
                <c:pt idx="74" formatCode="0.0">
                  <c:v>1.767923528967409</c:v>
                </c:pt>
                <c:pt idx="75" formatCode="0.0">
                  <c:v>1.547755879421047</c:v>
                </c:pt>
                <c:pt idx="76" formatCode="0.0">
                  <c:v>1.559861456142914</c:v>
                </c:pt>
                <c:pt idx="77" formatCode="0.0">
                  <c:v>1.623470282157831</c:v>
                </c:pt>
                <c:pt idx="78" formatCode="0.0">
                  <c:v>1.566649942425252</c:v>
                </c:pt>
                <c:pt idx="79" formatCode="0.0">
                  <c:v>1.529176962760547</c:v>
                </c:pt>
                <c:pt idx="80" formatCode="0.0">
                  <c:v>1.026904227109648</c:v>
                </c:pt>
                <c:pt idx="81" formatCode="0.0">
                  <c:v>1.095555150170361</c:v>
                </c:pt>
                <c:pt idx="82" formatCode="0.0">
                  <c:v>1.096062886266914</c:v>
                </c:pt>
                <c:pt idx="83" formatCode="0.0">
                  <c:v>1.206832520323052</c:v>
                </c:pt>
                <c:pt idx="84" formatCode="0.0">
                  <c:v>1.290304838150947</c:v>
                </c:pt>
                <c:pt idx="85" formatCode="0.0">
                  <c:v>1.287693500147954</c:v>
                </c:pt>
                <c:pt idx="86" formatCode="0.0">
                  <c:v>1.637636220797945</c:v>
                </c:pt>
                <c:pt idx="87" formatCode="0.0">
                  <c:v>1.660092482479472</c:v>
                </c:pt>
                <c:pt idx="88" formatCode="0.0">
                  <c:v>1.866818598362153</c:v>
                </c:pt>
                <c:pt idx="89" formatCode="0.0">
                  <c:v>2.203746208830173</c:v>
                </c:pt>
                <c:pt idx="90" formatCode="0.0">
                  <c:v>2.424314642795506</c:v>
                </c:pt>
                <c:pt idx="91" formatCode="0.0">
                  <c:v>2.68777179026116</c:v>
                </c:pt>
                <c:pt idx="92" formatCode="0.0">
                  <c:v>2.274398415933923</c:v>
                </c:pt>
                <c:pt idx="93" formatCode="0.0">
                  <c:v>3.063333103210649</c:v>
                </c:pt>
                <c:pt idx="94" formatCode="0.0">
                  <c:v>3.164701904604764</c:v>
                </c:pt>
                <c:pt idx="95" formatCode="0.0">
                  <c:v>3.158853576286148</c:v>
                </c:pt>
                <c:pt idx="110" formatCode="0.0">
                  <c:v>5.275309708815618</c:v>
                </c:pt>
                <c:pt idx="111" formatCode="0.0">
                  <c:v>4.603241380491937</c:v>
                </c:pt>
                <c:pt idx="112" formatCode="0.0">
                  <c:v>3.93066716227501</c:v>
                </c:pt>
                <c:pt idx="113" formatCode="0.0">
                  <c:v>4.02055336566766</c:v>
                </c:pt>
                <c:pt idx="114" formatCode="0.0">
                  <c:v>3.74013654247282</c:v>
                </c:pt>
                <c:pt idx="115" formatCode="0.0">
                  <c:v>3.70687873432035</c:v>
                </c:pt>
                <c:pt idx="116" formatCode="0.0">
                  <c:v>4.146820434047942</c:v>
                </c:pt>
                <c:pt idx="117" formatCode="0.0">
                  <c:v>3.757908559754281</c:v>
                </c:pt>
                <c:pt idx="118" formatCode="0.0">
                  <c:v>3.538766371294889</c:v>
                </c:pt>
                <c:pt idx="119" formatCode="0.0">
                  <c:v>3.632804394679738</c:v>
                </c:pt>
                <c:pt idx="120" formatCode="0.0">
                  <c:v>3.840204139174617</c:v>
                </c:pt>
                <c:pt idx="121" formatCode="0.0">
                  <c:v>3.625884293267912</c:v>
                </c:pt>
                <c:pt idx="122" formatCode="0.0">
                  <c:v>3.868021245355542</c:v>
                </c:pt>
                <c:pt idx="123" formatCode="0.0">
                  <c:v>4.041455097991171</c:v>
                </c:pt>
                <c:pt idx="124" formatCode="0.0">
                  <c:v>4.223334150881303</c:v>
                </c:pt>
                <c:pt idx="125" formatCode="0.0">
                  <c:v>3.767422562010324</c:v>
                </c:pt>
                <c:pt idx="126" formatCode="0.0">
                  <c:v>4.343271513041875</c:v>
                </c:pt>
                <c:pt idx="127" formatCode="0.0">
                  <c:v>4.342091378542516</c:v>
                </c:pt>
                <c:pt idx="128" formatCode="0.0">
                  <c:v>4.429739925433494</c:v>
                </c:pt>
                <c:pt idx="129" formatCode="0.0">
                  <c:v>4.072444347086784</c:v>
                </c:pt>
                <c:pt idx="130" formatCode="0.0">
                  <c:v>4.668980586059667</c:v>
                </c:pt>
                <c:pt idx="131" formatCode="0.0">
                  <c:v>5.104880729639302</c:v>
                </c:pt>
                <c:pt idx="132" formatCode="0.0">
                  <c:v>5.492493921083976</c:v>
                </c:pt>
                <c:pt idx="133" formatCode="0.0">
                  <c:v>5.493357829093591</c:v>
                </c:pt>
                <c:pt idx="134" formatCode="0.0">
                  <c:v>5.404981602788501</c:v>
                </c:pt>
                <c:pt idx="135" formatCode="0.0">
                  <c:v>5.244862767396389</c:v>
                </c:pt>
                <c:pt idx="136" formatCode="0.0">
                  <c:v>5.01177100500253</c:v>
                </c:pt>
                <c:pt idx="137" formatCode="0.0">
                  <c:v>5.169609247841342</c:v>
                </c:pt>
                <c:pt idx="138" formatCode="0.0">
                  <c:v>5.717772261097476</c:v>
                </c:pt>
                <c:pt idx="139" formatCode="0.0">
                  <c:v>6.772982816850543</c:v>
                </c:pt>
                <c:pt idx="140" formatCode="0.0">
                  <c:v>7.183128620552727</c:v>
                </c:pt>
                <c:pt idx="141" formatCode="0.0">
                  <c:v>6.99330979834811</c:v>
                </c:pt>
                <c:pt idx="142" formatCode="0.0">
                  <c:v>7.183529005832081</c:v>
                </c:pt>
                <c:pt idx="143" formatCode="0.0">
                  <c:v>7.305974078942591</c:v>
                </c:pt>
              </c:numCache>
            </c:numRef>
          </c:yVal>
        </c:ser>
        <c:ser>
          <c:idx val="1"/>
          <c:order val="1"/>
          <c:tx>
            <c:strRef>
              <c:f>'Expend 1870-2013'!$AH$5</c:f>
              <c:strCache>
                <c:ptCount val="1"/>
                <c:pt idx="0">
                  <c:v>(E+H)/GDP</c:v>
                </c:pt>
              </c:strCache>
            </c:strRef>
          </c:tx>
          <c:spPr>
            <a:ln w="9525"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circle"/>
            <c:size val="3"/>
            <c:spPr>
              <a:solidFill>
                <a:schemeClr val="tx1"/>
              </a:solidFill>
              <a:ln w="22225">
                <a:solidFill>
                  <a:schemeClr val="tx1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'Expend 1870-2013'!$AF$6:$AF$149</c:f>
              <c:numCache>
                <c:formatCode>General</c:formatCode>
                <c:ptCount val="144"/>
                <c:pt idx="0">
                  <c:v>1870.0</c:v>
                </c:pt>
                <c:pt idx="1">
                  <c:v>1871.0</c:v>
                </c:pt>
                <c:pt idx="2">
                  <c:v>1872.0</c:v>
                </c:pt>
                <c:pt idx="3">
                  <c:v>1873.0</c:v>
                </c:pt>
                <c:pt idx="4">
                  <c:v>1874.0</c:v>
                </c:pt>
                <c:pt idx="5">
                  <c:v>1875.0</c:v>
                </c:pt>
                <c:pt idx="6">
                  <c:v>1876.0</c:v>
                </c:pt>
                <c:pt idx="7">
                  <c:v>1877.0</c:v>
                </c:pt>
                <c:pt idx="8">
                  <c:v>1878.0</c:v>
                </c:pt>
                <c:pt idx="9">
                  <c:v>1879.0</c:v>
                </c:pt>
                <c:pt idx="10">
                  <c:v>1880.0</c:v>
                </c:pt>
                <c:pt idx="11">
                  <c:v>1881.0</c:v>
                </c:pt>
                <c:pt idx="12">
                  <c:v>1882.0</c:v>
                </c:pt>
                <c:pt idx="13">
                  <c:v>1883.0</c:v>
                </c:pt>
                <c:pt idx="14">
                  <c:v>1884.0</c:v>
                </c:pt>
                <c:pt idx="15">
                  <c:v>1885.0</c:v>
                </c:pt>
                <c:pt idx="16">
                  <c:v>1886.0</c:v>
                </c:pt>
                <c:pt idx="17">
                  <c:v>1887.0</c:v>
                </c:pt>
                <c:pt idx="18">
                  <c:v>1888.0</c:v>
                </c:pt>
                <c:pt idx="19">
                  <c:v>1889.0</c:v>
                </c:pt>
                <c:pt idx="20">
                  <c:v>1890.0</c:v>
                </c:pt>
                <c:pt idx="21">
                  <c:v>1891.0</c:v>
                </c:pt>
                <c:pt idx="22">
                  <c:v>1892.0</c:v>
                </c:pt>
                <c:pt idx="23">
                  <c:v>1893.0</c:v>
                </c:pt>
                <c:pt idx="24">
                  <c:v>1894.0</c:v>
                </c:pt>
                <c:pt idx="25">
                  <c:v>1895.0</c:v>
                </c:pt>
                <c:pt idx="26">
                  <c:v>1896.0</c:v>
                </c:pt>
                <c:pt idx="27">
                  <c:v>1897.0</c:v>
                </c:pt>
                <c:pt idx="28">
                  <c:v>1898.0</c:v>
                </c:pt>
                <c:pt idx="29">
                  <c:v>1899.0</c:v>
                </c:pt>
                <c:pt idx="30">
                  <c:v>1900.0</c:v>
                </c:pt>
                <c:pt idx="31">
                  <c:v>1901.0</c:v>
                </c:pt>
                <c:pt idx="32">
                  <c:v>1902.0</c:v>
                </c:pt>
                <c:pt idx="33">
                  <c:v>1903.0</c:v>
                </c:pt>
                <c:pt idx="34">
                  <c:v>1904.0</c:v>
                </c:pt>
                <c:pt idx="35">
                  <c:v>1905.0</c:v>
                </c:pt>
                <c:pt idx="36">
                  <c:v>1906.0</c:v>
                </c:pt>
                <c:pt idx="37">
                  <c:v>1907.0</c:v>
                </c:pt>
                <c:pt idx="38">
                  <c:v>1908.0</c:v>
                </c:pt>
                <c:pt idx="39">
                  <c:v>1909.0</c:v>
                </c:pt>
                <c:pt idx="40">
                  <c:v>1910.0</c:v>
                </c:pt>
                <c:pt idx="41">
                  <c:v>1911.0</c:v>
                </c:pt>
                <c:pt idx="42">
                  <c:v>1912.0</c:v>
                </c:pt>
                <c:pt idx="43">
                  <c:v>1913.0</c:v>
                </c:pt>
                <c:pt idx="44">
                  <c:v>1914.0</c:v>
                </c:pt>
                <c:pt idx="45">
                  <c:v>1915.0</c:v>
                </c:pt>
                <c:pt idx="46">
                  <c:v>1916.0</c:v>
                </c:pt>
                <c:pt idx="47">
                  <c:v>1917.0</c:v>
                </c:pt>
                <c:pt idx="48">
                  <c:v>1918.0</c:v>
                </c:pt>
                <c:pt idx="49">
                  <c:v>1919.0</c:v>
                </c:pt>
                <c:pt idx="50">
                  <c:v>1920.0</c:v>
                </c:pt>
                <c:pt idx="51">
                  <c:v>1921.0</c:v>
                </c:pt>
                <c:pt idx="52">
                  <c:v>1922.0</c:v>
                </c:pt>
                <c:pt idx="53">
                  <c:v>1923.0</c:v>
                </c:pt>
                <c:pt idx="54">
                  <c:v>1924.0</c:v>
                </c:pt>
                <c:pt idx="55">
                  <c:v>1925.0</c:v>
                </c:pt>
                <c:pt idx="56">
                  <c:v>1926.0</c:v>
                </c:pt>
                <c:pt idx="57">
                  <c:v>1927.0</c:v>
                </c:pt>
                <c:pt idx="58">
                  <c:v>1928.0</c:v>
                </c:pt>
                <c:pt idx="59">
                  <c:v>1929.0</c:v>
                </c:pt>
                <c:pt idx="60">
                  <c:v>1930.0</c:v>
                </c:pt>
                <c:pt idx="61">
                  <c:v>1931.0</c:v>
                </c:pt>
                <c:pt idx="62">
                  <c:v>1932.0</c:v>
                </c:pt>
                <c:pt idx="63">
                  <c:v>1933.0</c:v>
                </c:pt>
                <c:pt idx="64">
                  <c:v>1934.0</c:v>
                </c:pt>
                <c:pt idx="65">
                  <c:v>1935.0</c:v>
                </c:pt>
                <c:pt idx="66">
                  <c:v>1936.0</c:v>
                </c:pt>
                <c:pt idx="67">
                  <c:v>1937.0</c:v>
                </c:pt>
                <c:pt idx="68">
                  <c:v>1938.0</c:v>
                </c:pt>
                <c:pt idx="69">
                  <c:v>1939.0</c:v>
                </c:pt>
                <c:pt idx="70">
                  <c:v>1940.0</c:v>
                </c:pt>
                <c:pt idx="71">
                  <c:v>1941.0</c:v>
                </c:pt>
                <c:pt idx="72">
                  <c:v>1942.0</c:v>
                </c:pt>
                <c:pt idx="73">
                  <c:v>1943.0</c:v>
                </c:pt>
                <c:pt idx="74">
                  <c:v>1944.0</c:v>
                </c:pt>
                <c:pt idx="75">
                  <c:v>1945.0</c:v>
                </c:pt>
                <c:pt idx="76">
                  <c:v>1946.0</c:v>
                </c:pt>
                <c:pt idx="77">
                  <c:v>1947.0</c:v>
                </c:pt>
                <c:pt idx="78">
                  <c:v>1948.0</c:v>
                </c:pt>
                <c:pt idx="79">
                  <c:v>1949.0</c:v>
                </c:pt>
                <c:pt idx="80">
                  <c:v>1950.0</c:v>
                </c:pt>
                <c:pt idx="81">
                  <c:v>1951.0</c:v>
                </c:pt>
                <c:pt idx="82">
                  <c:v>1952.0</c:v>
                </c:pt>
                <c:pt idx="83">
                  <c:v>1953.0</c:v>
                </c:pt>
                <c:pt idx="84">
                  <c:v>1954.0</c:v>
                </c:pt>
                <c:pt idx="85">
                  <c:v>1955.0</c:v>
                </c:pt>
                <c:pt idx="86">
                  <c:v>1956.0</c:v>
                </c:pt>
                <c:pt idx="87">
                  <c:v>1957.0</c:v>
                </c:pt>
                <c:pt idx="88">
                  <c:v>1958.0</c:v>
                </c:pt>
                <c:pt idx="89">
                  <c:v>1959.0</c:v>
                </c:pt>
                <c:pt idx="90">
                  <c:v>1960.0</c:v>
                </c:pt>
                <c:pt idx="91">
                  <c:v>1961.0</c:v>
                </c:pt>
                <c:pt idx="92">
                  <c:v>1962.0</c:v>
                </c:pt>
                <c:pt idx="93">
                  <c:v>1963.0</c:v>
                </c:pt>
                <c:pt idx="94">
                  <c:v>1964.0</c:v>
                </c:pt>
                <c:pt idx="95">
                  <c:v>1965.0</c:v>
                </c:pt>
                <c:pt idx="96">
                  <c:v>1966.0</c:v>
                </c:pt>
                <c:pt idx="97">
                  <c:v>1967.0</c:v>
                </c:pt>
                <c:pt idx="98">
                  <c:v>1968.0</c:v>
                </c:pt>
                <c:pt idx="99">
                  <c:v>1969.0</c:v>
                </c:pt>
                <c:pt idx="100">
                  <c:v>1970.0</c:v>
                </c:pt>
                <c:pt idx="101">
                  <c:v>1971.0</c:v>
                </c:pt>
                <c:pt idx="102">
                  <c:v>1972.0</c:v>
                </c:pt>
                <c:pt idx="103">
                  <c:v>1973.0</c:v>
                </c:pt>
                <c:pt idx="104">
                  <c:v>1974.0</c:v>
                </c:pt>
                <c:pt idx="105">
                  <c:v>1975.0</c:v>
                </c:pt>
                <c:pt idx="106">
                  <c:v>1976.0</c:v>
                </c:pt>
                <c:pt idx="107">
                  <c:v>1977.0</c:v>
                </c:pt>
                <c:pt idx="108">
                  <c:v>1978.0</c:v>
                </c:pt>
                <c:pt idx="109">
                  <c:v>1979.0</c:v>
                </c:pt>
                <c:pt idx="110">
                  <c:v>1980.0</c:v>
                </c:pt>
                <c:pt idx="111">
                  <c:v>1981.0</c:v>
                </c:pt>
                <c:pt idx="112">
                  <c:v>1982.0</c:v>
                </c:pt>
                <c:pt idx="113">
                  <c:v>1983.0</c:v>
                </c:pt>
                <c:pt idx="114">
                  <c:v>1984.0</c:v>
                </c:pt>
                <c:pt idx="115">
                  <c:v>1985.0</c:v>
                </c:pt>
                <c:pt idx="116">
                  <c:v>1986.0</c:v>
                </c:pt>
                <c:pt idx="117">
                  <c:v>1987.0</c:v>
                </c:pt>
                <c:pt idx="118">
                  <c:v>1988.0</c:v>
                </c:pt>
                <c:pt idx="119">
                  <c:v>1989.0</c:v>
                </c:pt>
                <c:pt idx="120">
                  <c:v>1990.0</c:v>
                </c:pt>
                <c:pt idx="121">
                  <c:v>1991.0</c:v>
                </c:pt>
                <c:pt idx="122">
                  <c:v>1992.0</c:v>
                </c:pt>
                <c:pt idx="123">
                  <c:v>1993.0</c:v>
                </c:pt>
                <c:pt idx="124">
                  <c:v>1994.0</c:v>
                </c:pt>
                <c:pt idx="125">
                  <c:v>1995.0</c:v>
                </c:pt>
                <c:pt idx="126">
                  <c:v>1996.0</c:v>
                </c:pt>
                <c:pt idx="127">
                  <c:v>1997.0</c:v>
                </c:pt>
                <c:pt idx="128">
                  <c:v>1998.0</c:v>
                </c:pt>
                <c:pt idx="129">
                  <c:v>1999.0</c:v>
                </c:pt>
                <c:pt idx="130">
                  <c:v>2000.0</c:v>
                </c:pt>
                <c:pt idx="131">
                  <c:v>2001.0</c:v>
                </c:pt>
                <c:pt idx="132">
                  <c:v>2002.0</c:v>
                </c:pt>
                <c:pt idx="133">
                  <c:v>2003.0</c:v>
                </c:pt>
                <c:pt idx="134">
                  <c:v>2004.0</c:v>
                </c:pt>
                <c:pt idx="135">
                  <c:v>2005.0</c:v>
                </c:pt>
                <c:pt idx="136">
                  <c:v>2006.0</c:v>
                </c:pt>
                <c:pt idx="137">
                  <c:v>2007.0</c:v>
                </c:pt>
                <c:pt idx="138">
                  <c:v>2008.0</c:v>
                </c:pt>
                <c:pt idx="139">
                  <c:v>2009.0</c:v>
                </c:pt>
                <c:pt idx="140">
                  <c:v>2010.0</c:v>
                </c:pt>
                <c:pt idx="141">
                  <c:v>2011.0</c:v>
                </c:pt>
                <c:pt idx="142">
                  <c:v>2012.0</c:v>
                </c:pt>
                <c:pt idx="143">
                  <c:v>2013.0</c:v>
                </c:pt>
              </c:numCache>
            </c:numRef>
          </c:xVal>
          <c:yVal>
            <c:numRef>
              <c:f>'Expend 1870-2013'!$AH$6:$AH$149</c:f>
              <c:numCache>
                <c:formatCode>General</c:formatCode>
                <c:ptCount val="144"/>
                <c:pt idx="66" formatCode="0.0">
                  <c:v>1.93527724908667</c:v>
                </c:pt>
                <c:pt idx="67" formatCode="0.0">
                  <c:v>1.779476586322979</c:v>
                </c:pt>
                <c:pt idx="68" formatCode="0.0">
                  <c:v>1.746356879890545</c:v>
                </c:pt>
                <c:pt idx="69" formatCode="0.0">
                  <c:v>1.906064141072314</c:v>
                </c:pt>
                <c:pt idx="70" formatCode="0.0">
                  <c:v>2.25650774211464</c:v>
                </c:pt>
                <c:pt idx="71" formatCode="0.0">
                  <c:v>2.030478431198668</c:v>
                </c:pt>
                <c:pt idx="72" formatCode="0.0">
                  <c:v>2.046479041541185</c:v>
                </c:pt>
                <c:pt idx="73" formatCode="0.0">
                  <c:v>1.897178649508603</c:v>
                </c:pt>
                <c:pt idx="74" formatCode="0.0">
                  <c:v>2.305093320448763</c:v>
                </c:pt>
                <c:pt idx="75" formatCode="0.0">
                  <c:v>2.007259210061001</c:v>
                </c:pt>
                <c:pt idx="76" formatCode="0.0">
                  <c:v>1.965146459604703</c:v>
                </c:pt>
                <c:pt idx="77" formatCode="0.0">
                  <c:v>1.872992424299599</c:v>
                </c:pt>
                <c:pt idx="78" formatCode="0.0">
                  <c:v>1.827196559101536</c:v>
                </c:pt>
                <c:pt idx="79" formatCode="0.0">
                  <c:v>1.890392421757474</c:v>
                </c:pt>
                <c:pt idx="80" formatCode="0.0">
                  <c:v>1.265795094419878</c:v>
                </c:pt>
                <c:pt idx="81" formatCode="0.0">
                  <c:v>1.393253788201399</c:v>
                </c:pt>
                <c:pt idx="82" formatCode="0.0">
                  <c:v>1.416283284107742</c:v>
                </c:pt>
                <c:pt idx="83" formatCode="0.0">
                  <c:v>1.632805311121858</c:v>
                </c:pt>
                <c:pt idx="84" formatCode="0.0">
                  <c:v>1.653874806155136</c:v>
                </c:pt>
                <c:pt idx="85" formatCode="0.0">
                  <c:v>1.579444296467598</c:v>
                </c:pt>
                <c:pt idx="86" formatCode="0.0">
                  <c:v>1.889197200505294</c:v>
                </c:pt>
                <c:pt idx="87" formatCode="0.0">
                  <c:v>1.849328105707447</c:v>
                </c:pt>
                <c:pt idx="88" formatCode="0.0">
                  <c:v>2.119359605447452</c:v>
                </c:pt>
                <c:pt idx="89" formatCode="0.0">
                  <c:v>2.463010468692546</c:v>
                </c:pt>
                <c:pt idx="90" formatCode="0.0">
                  <c:v>2.679505657826612</c:v>
                </c:pt>
                <c:pt idx="91" formatCode="0.0">
                  <c:v>2.954768987969222</c:v>
                </c:pt>
                <c:pt idx="92" formatCode="0.0">
                  <c:v>2.536199672444302</c:v>
                </c:pt>
                <c:pt idx="93" formatCode="0.0">
                  <c:v>3.706633054884886</c:v>
                </c:pt>
                <c:pt idx="94" formatCode="0.0">
                  <c:v>3.800532424251384</c:v>
                </c:pt>
                <c:pt idx="95" formatCode="0.0">
                  <c:v>3.849023265222618</c:v>
                </c:pt>
                <c:pt idx="110" formatCode="0.0">
                  <c:v>11.12100462691723</c:v>
                </c:pt>
                <c:pt idx="111" formatCode="0.0">
                  <c:v>10.14117732071396</c:v>
                </c:pt>
                <c:pt idx="112" formatCode="0.0">
                  <c:v>8.031619920798866</c:v>
                </c:pt>
                <c:pt idx="113" formatCode="0.0">
                  <c:v>8.973669329462076</c:v>
                </c:pt>
                <c:pt idx="114" formatCode="0.0">
                  <c:v>8.058890620411383</c:v>
                </c:pt>
                <c:pt idx="115" formatCode="0.0">
                  <c:v>7.958488933938309</c:v>
                </c:pt>
                <c:pt idx="116" formatCode="0.0">
                  <c:v>8.636672139244517</c:v>
                </c:pt>
                <c:pt idx="117" formatCode="0.0">
                  <c:v>8.263813334061483</c:v>
                </c:pt>
                <c:pt idx="118" formatCode="0.0">
                  <c:v>8.234977131947218</c:v>
                </c:pt>
                <c:pt idx="119" formatCode="0.0">
                  <c:v>8.932315536469985</c:v>
                </c:pt>
                <c:pt idx="120" formatCode="0.0">
                  <c:v>8.745733062595164</c:v>
                </c:pt>
                <c:pt idx="121" formatCode="0.0">
                  <c:v>8.410962286578833</c:v>
                </c:pt>
                <c:pt idx="122" formatCode="0.0">
                  <c:v>8.23384097770469</c:v>
                </c:pt>
                <c:pt idx="123" formatCode="0.0">
                  <c:v>8.57374930936506</c:v>
                </c:pt>
                <c:pt idx="124" formatCode="0.0">
                  <c:v>8.953839296752715</c:v>
                </c:pt>
                <c:pt idx="125" formatCode="0.0">
                  <c:v>8.292512343901975</c:v>
                </c:pt>
                <c:pt idx="126" formatCode="0.0">
                  <c:v>9.096631713851305</c:v>
                </c:pt>
                <c:pt idx="127" formatCode="0.0">
                  <c:v>8.930507349977075</c:v>
                </c:pt>
                <c:pt idx="128" formatCode="0.0">
                  <c:v>9.139279735514179</c:v>
                </c:pt>
                <c:pt idx="129" formatCode="0.0">
                  <c:v>8.745764806903194</c:v>
                </c:pt>
                <c:pt idx="130" formatCode="0.0">
                  <c:v>9.630037319190555</c:v>
                </c:pt>
                <c:pt idx="131" formatCode="0.0">
                  <c:v>10.4161423043223</c:v>
                </c:pt>
                <c:pt idx="132" formatCode="0.0">
                  <c:v>11.14851070968157</c:v>
                </c:pt>
                <c:pt idx="133" formatCode="0.0">
                  <c:v>11.20385032279745</c:v>
                </c:pt>
                <c:pt idx="134" formatCode="0.0">
                  <c:v>10.47364275100967</c:v>
                </c:pt>
                <c:pt idx="135" formatCode="0.0">
                  <c:v>10.12122539169316</c:v>
                </c:pt>
                <c:pt idx="136" formatCode="0.0">
                  <c:v>9.87795935568855</c:v>
                </c:pt>
                <c:pt idx="137" formatCode="0.0">
                  <c:v>10.22577649827253</c:v>
                </c:pt>
                <c:pt idx="138" formatCode="0.0">
                  <c:v>11.5405028172663</c:v>
                </c:pt>
                <c:pt idx="139" formatCode="0.0">
                  <c:v>13.38497482609214</c:v>
                </c:pt>
                <c:pt idx="140" formatCode="0.0">
                  <c:v>13.66186602757668</c:v>
                </c:pt>
                <c:pt idx="141" formatCode="0.0">
                  <c:v>13.49269061059339</c:v>
                </c:pt>
                <c:pt idx="142" formatCode="0.0">
                  <c:v>13.92178472507224</c:v>
                </c:pt>
                <c:pt idx="143" formatCode="0.0">
                  <c:v>13.8474590273083</c:v>
                </c:pt>
              </c:numCache>
            </c:numRef>
          </c:yVal>
        </c:ser>
        <c:ser>
          <c:idx val="2"/>
          <c:order val="2"/>
          <c:tx>
            <c:strRef>
              <c:f>'Expend 1870-2013'!$AI$5</c:f>
              <c:strCache>
                <c:ptCount val="1"/>
                <c:pt idx="0">
                  <c:v>(E+H+P)/GDP</c:v>
                </c:pt>
              </c:strCache>
            </c:strRef>
          </c:tx>
          <c:spPr>
            <a:ln w="47625"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xVal>
            <c:numRef>
              <c:f>'Expend 1870-2013'!$AF$6:$AF$149</c:f>
              <c:numCache>
                <c:formatCode>General</c:formatCode>
                <c:ptCount val="144"/>
                <c:pt idx="0">
                  <c:v>1870.0</c:v>
                </c:pt>
                <c:pt idx="1">
                  <c:v>1871.0</c:v>
                </c:pt>
                <c:pt idx="2">
                  <c:v>1872.0</c:v>
                </c:pt>
                <c:pt idx="3">
                  <c:v>1873.0</c:v>
                </c:pt>
                <c:pt idx="4">
                  <c:v>1874.0</c:v>
                </c:pt>
                <c:pt idx="5">
                  <c:v>1875.0</c:v>
                </c:pt>
                <c:pt idx="6">
                  <c:v>1876.0</c:v>
                </c:pt>
                <c:pt idx="7">
                  <c:v>1877.0</c:v>
                </c:pt>
                <c:pt idx="8">
                  <c:v>1878.0</c:v>
                </c:pt>
                <c:pt idx="9">
                  <c:v>1879.0</c:v>
                </c:pt>
                <c:pt idx="10">
                  <c:v>1880.0</c:v>
                </c:pt>
                <c:pt idx="11">
                  <c:v>1881.0</c:v>
                </c:pt>
                <c:pt idx="12">
                  <c:v>1882.0</c:v>
                </c:pt>
                <c:pt idx="13">
                  <c:v>1883.0</c:v>
                </c:pt>
                <c:pt idx="14">
                  <c:v>1884.0</c:v>
                </c:pt>
                <c:pt idx="15">
                  <c:v>1885.0</c:v>
                </c:pt>
                <c:pt idx="16">
                  <c:v>1886.0</c:v>
                </c:pt>
                <c:pt idx="17">
                  <c:v>1887.0</c:v>
                </c:pt>
                <c:pt idx="18">
                  <c:v>1888.0</c:v>
                </c:pt>
                <c:pt idx="19">
                  <c:v>1889.0</c:v>
                </c:pt>
                <c:pt idx="20">
                  <c:v>1890.0</c:v>
                </c:pt>
                <c:pt idx="21">
                  <c:v>1891.0</c:v>
                </c:pt>
                <c:pt idx="22">
                  <c:v>1892.0</c:v>
                </c:pt>
                <c:pt idx="23">
                  <c:v>1893.0</c:v>
                </c:pt>
                <c:pt idx="24">
                  <c:v>1894.0</c:v>
                </c:pt>
                <c:pt idx="25">
                  <c:v>1895.0</c:v>
                </c:pt>
                <c:pt idx="26">
                  <c:v>1896.0</c:v>
                </c:pt>
                <c:pt idx="27">
                  <c:v>1897.0</c:v>
                </c:pt>
                <c:pt idx="28">
                  <c:v>1898.0</c:v>
                </c:pt>
                <c:pt idx="29">
                  <c:v>1899.0</c:v>
                </c:pt>
                <c:pt idx="30">
                  <c:v>1900.0</c:v>
                </c:pt>
                <c:pt idx="31">
                  <c:v>1901.0</c:v>
                </c:pt>
                <c:pt idx="32">
                  <c:v>1902.0</c:v>
                </c:pt>
                <c:pt idx="33">
                  <c:v>1903.0</c:v>
                </c:pt>
                <c:pt idx="34">
                  <c:v>1904.0</c:v>
                </c:pt>
                <c:pt idx="35">
                  <c:v>1905.0</c:v>
                </c:pt>
                <c:pt idx="36">
                  <c:v>1906.0</c:v>
                </c:pt>
                <c:pt idx="37">
                  <c:v>1907.0</c:v>
                </c:pt>
                <c:pt idx="38">
                  <c:v>1908.0</c:v>
                </c:pt>
                <c:pt idx="39">
                  <c:v>1909.0</c:v>
                </c:pt>
                <c:pt idx="40">
                  <c:v>1910.0</c:v>
                </c:pt>
                <c:pt idx="41">
                  <c:v>1911.0</c:v>
                </c:pt>
                <c:pt idx="42">
                  <c:v>1912.0</c:v>
                </c:pt>
                <c:pt idx="43">
                  <c:v>1913.0</c:v>
                </c:pt>
                <c:pt idx="44">
                  <c:v>1914.0</c:v>
                </c:pt>
                <c:pt idx="45">
                  <c:v>1915.0</c:v>
                </c:pt>
                <c:pt idx="46">
                  <c:v>1916.0</c:v>
                </c:pt>
                <c:pt idx="47">
                  <c:v>1917.0</c:v>
                </c:pt>
                <c:pt idx="48">
                  <c:v>1918.0</c:v>
                </c:pt>
                <c:pt idx="49">
                  <c:v>1919.0</c:v>
                </c:pt>
                <c:pt idx="50">
                  <c:v>1920.0</c:v>
                </c:pt>
                <c:pt idx="51">
                  <c:v>1921.0</c:v>
                </c:pt>
                <c:pt idx="52">
                  <c:v>1922.0</c:v>
                </c:pt>
                <c:pt idx="53">
                  <c:v>1923.0</c:v>
                </c:pt>
                <c:pt idx="54">
                  <c:v>1924.0</c:v>
                </c:pt>
                <c:pt idx="55">
                  <c:v>1925.0</c:v>
                </c:pt>
                <c:pt idx="56">
                  <c:v>1926.0</c:v>
                </c:pt>
                <c:pt idx="57">
                  <c:v>1927.0</c:v>
                </c:pt>
                <c:pt idx="58">
                  <c:v>1928.0</c:v>
                </c:pt>
                <c:pt idx="59">
                  <c:v>1929.0</c:v>
                </c:pt>
                <c:pt idx="60">
                  <c:v>1930.0</c:v>
                </c:pt>
                <c:pt idx="61">
                  <c:v>1931.0</c:v>
                </c:pt>
                <c:pt idx="62">
                  <c:v>1932.0</c:v>
                </c:pt>
                <c:pt idx="63">
                  <c:v>1933.0</c:v>
                </c:pt>
                <c:pt idx="64">
                  <c:v>1934.0</c:v>
                </c:pt>
                <c:pt idx="65">
                  <c:v>1935.0</c:v>
                </c:pt>
                <c:pt idx="66">
                  <c:v>1936.0</c:v>
                </c:pt>
                <c:pt idx="67">
                  <c:v>1937.0</c:v>
                </c:pt>
                <c:pt idx="68">
                  <c:v>1938.0</c:v>
                </c:pt>
                <c:pt idx="69">
                  <c:v>1939.0</c:v>
                </c:pt>
                <c:pt idx="70">
                  <c:v>1940.0</c:v>
                </c:pt>
                <c:pt idx="71">
                  <c:v>1941.0</c:v>
                </c:pt>
                <c:pt idx="72">
                  <c:v>1942.0</c:v>
                </c:pt>
                <c:pt idx="73">
                  <c:v>1943.0</c:v>
                </c:pt>
                <c:pt idx="74">
                  <c:v>1944.0</c:v>
                </c:pt>
                <c:pt idx="75">
                  <c:v>1945.0</c:v>
                </c:pt>
                <c:pt idx="76">
                  <c:v>1946.0</c:v>
                </c:pt>
                <c:pt idx="77">
                  <c:v>1947.0</c:v>
                </c:pt>
                <c:pt idx="78">
                  <c:v>1948.0</c:v>
                </c:pt>
                <c:pt idx="79">
                  <c:v>1949.0</c:v>
                </c:pt>
                <c:pt idx="80">
                  <c:v>1950.0</c:v>
                </c:pt>
                <c:pt idx="81">
                  <c:v>1951.0</c:v>
                </c:pt>
                <c:pt idx="82">
                  <c:v>1952.0</c:v>
                </c:pt>
                <c:pt idx="83">
                  <c:v>1953.0</c:v>
                </c:pt>
                <c:pt idx="84">
                  <c:v>1954.0</c:v>
                </c:pt>
                <c:pt idx="85">
                  <c:v>1955.0</c:v>
                </c:pt>
                <c:pt idx="86">
                  <c:v>1956.0</c:v>
                </c:pt>
                <c:pt idx="87">
                  <c:v>1957.0</c:v>
                </c:pt>
                <c:pt idx="88">
                  <c:v>1958.0</c:v>
                </c:pt>
                <c:pt idx="89">
                  <c:v>1959.0</c:v>
                </c:pt>
                <c:pt idx="90">
                  <c:v>1960.0</c:v>
                </c:pt>
                <c:pt idx="91">
                  <c:v>1961.0</c:v>
                </c:pt>
                <c:pt idx="92">
                  <c:v>1962.0</c:v>
                </c:pt>
                <c:pt idx="93">
                  <c:v>1963.0</c:v>
                </c:pt>
                <c:pt idx="94">
                  <c:v>1964.0</c:v>
                </c:pt>
                <c:pt idx="95">
                  <c:v>1965.0</c:v>
                </c:pt>
                <c:pt idx="96">
                  <c:v>1966.0</c:v>
                </c:pt>
                <c:pt idx="97">
                  <c:v>1967.0</c:v>
                </c:pt>
                <c:pt idx="98">
                  <c:v>1968.0</c:v>
                </c:pt>
                <c:pt idx="99">
                  <c:v>1969.0</c:v>
                </c:pt>
                <c:pt idx="100">
                  <c:v>1970.0</c:v>
                </c:pt>
                <c:pt idx="101">
                  <c:v>1971.0</c:v>
                </c:pt>
                <c:pt idx="102">
                  <c:v>1972.0</c:v>
                </c:pt>
                <c:pt idx="103">
                  <c:v>1973.0</c:v>
                </c:pt>
                <c:pt idx="104">
                  <c:v>1974.0</c:v>
                </c:pt>
                <c:pt idx="105">
                  <c:v>1975.0</c:v>
                </c:pt>
                <c:pt idx="106">
                  <c:v>1976.0</c:v>
                </c:pt>
                <c:pt idx="107">
                  <c:v>1977.0</c:v>
                </c:pt>
                <c:pt idx="108">
                  <c:v>1978.0</c:v>
                </c:pt>
                <c:pt idx="109">
                  <c:v>1979.0</c:v>
                </c:pt>
                <c:pt idx="110">
                  <c:v>1980.0</c:v>
                </c:pt>
                <c:pt idx="111">
                  <c:v>1981.0</c:v>
                </c:pt>
                <c:pt idx="112">
                  <c:v>1982.0</c:v>
                </c:pt>
                <c:pt idx="113">
                  <c:v>1983.0</c:v>
                </c:pt>
                <c:pt idx="114">
                  <c:v>1984.0</c:v>
                </c:pt>
                <c:pt idx="115">
                  <c:v>1985.0</c:v>
                </c:pt>
                <c:pt idx="116">
                  <c:v>1986.0</c:v>
                </c:pt>
                <c:pt idx="117">
                  <c:v>1987.0</c:v>
                </c:pt>
                <c:pt idx="118">
                  <c:v>1988.0</c:v>
                </c:pt>
                <c:pt idx="119">
                  <c:v>1989.0</c:v>
                </c:pt>
                <c:pt idx="120">
                  <c:v>1990.0</c:v>
                </c:pt>
                <c:pt idx="121">
                  <c:v>1991.0</c:v>
                </c:pt>
                <c:pt idx="122">
                  <c:v>1992.0</c:v>
                </c:pt>
                <c:pt idx="123">
                  <c:v>1993.0</c:v>
                </c:pt>
                <c:pt idx="124">
                  <c:v>1994.0</c:v>
                </c:pt>
                <c:pt idx="125">
                  <c:v>1995.0</c:v>
                </c:pt>
                <c:pt idx="126">
                  <c:v>1996.0</c:v>
                </c:pt>
                <c:pt idx="127">
                  <c:v>1997.0</c:v>
                </c:pt>
                <c:pt idx="128">
                  <c:v>1998.0</c:v>
                </c:pt>
                <c:pt idx="129">
                  <c:v>1999.0</c:v>
                </c:pt>
                <c:pt idx="130">
                  <c:v>2000.0</c:v>
                </c:pt>
                <c:pt idx="131">
                  <c:v>2001.0</c:v>
                </c:pt>
                <c:pt idx="132">
                  <c:v>2002.0</c:v>
                </c:pt>
                <c:pt idx="133">
                  <c:v>2003.0</c:v>
                </c:pt>
                <c:pt idx="134">
                  <c:v>2004.0</c:v>
                </c:pt>
                <c:pt idx="135">
                  <c:v>2005.0</c:v>
                </c:pt>
                <c:pt idx="136">
                  <c:v>2006.0</c:v>
                </c:pt>
                <c:pt idx="137">
                  <c:v>2007.0</c:v>
                </c:pt>
                <c:pt idx="138">
                  <c:v>2008.0</c:v>
                </c:pt>
                <c:pt idx="139">
                  <c:v>2009.0</c:v>
                </c:pt>
                <c:pt idx="140">
                  <c:v>2010.0</c:v>
                </c:pt>
                <c:pt idx="141">
                  <c:v>2011.0</c:v>
                </c:pt>
                <c:pt idx="142">
                  <c:v>2012.0</c:v>
                </c:pt>
                <c:pt idx="143">
                  <c:v>2013.0</c:v>
                </c:pt>
              </c:numCache>
            </c:numRef>
          </c:xVal>
          <c:yVal>
            <c:numRef>
              <c:f>'Expend 1870-2013'!$AI$6:$AI$149</c:f>
              <c:numCache>
                <c:formatCode>General</c:formatCode>
                <c:ptCount val="144"/>
                <c:pt idx="66" formatCode="0.0">
                  <c:v>2.17289585134247</c:v>
                </c:pt>
                <c:pt idx="67" formatCode="0.0">
                  <c:v>1.989615442500906</c:v>
                </c:pt>
                <c:pt idx="68" formatCode="0.0">
                  <c:v>1.958258912532592</c:v>
                </c:pt>
                <c:pt idx="69" formatCode="0.0">
                  <c:v>2.1152861594573</c:v>
                </c:pt>
                <c:pt idx="70" formatCode="0.0">
                  <c:v>2.534334639454797</c:v>
                </c:pt>
                <c:pt idx="71" formatCode="0.0">
                  <c:v>2.301543109986173</c:v>
                </c:pt>
                <c:pt idx="72" formatCode="0.0">
                  <c:v>2.342713499347181</c:v>
                </c:pt>
                <c:pt idx="73" formatCode="0.0">
                  <c:v>2.141975526238955</c:v>
                </c:pt>
                <c:pt idx="74" formatCode="0.0">
                  <c:v>2.563864192450547</c:v>
                </c:pt>
                <c:pt idx="75" formatCode="0.0">
                  <c:v>2.225643710745326</c:v>
                </c:pt>
                <c:pt idx="76" formatCode="0.0">
                  <c:v>2.193356058551398</c:v>
                </c:pt>
                <c:pt idx="77" formatCode="0.0">
                  <c:v>2.243712809359351</c:v>
                </c:pt>
                <c:pt idx="78" formatCode="0.0">
                  <c:v>2.239874975221942</c:v>
                </c:pt>
                <c:pt idx="79" formatCode="0.0">
                  <c:v>2.336947396917941</c:v>
                </c:pt>
                <c:pt idx="80" formatCode="0.0">
                  <c:v>1.621138457412089</c:v>
                </c:pt>
                <c:pt idx="81" formatCode="0.0">
                  <c:v>1.724125135475327</c:v>
                </c:pt>
                <c:pt idx="82" formatCode="0.0">
                  <c:v>1.747418716363682</c:v>
                </c:pt>
                <c:pt idx="83" formatCode="0.0">
                  <c:v>1.968544124200773</c:v>
                </c:pt>
                <c:pt idx="84" formatCode="0.0">
                  <c:v>2.013045349856971</c:v>
                </c:pt>
                <c:pt idx="85" formatCode="0.0">
                  <c:v>1.970131438241418</c:v>
                </c:pt>
                <c:pt idx="86" formatCode="0.0">
                  <c:v>2.34750181131684</c:v>
                </c:pt>
                <c:pt idx="87" formatCode="0.0">
                  <c:v>2.293238617082051</c:v>
                </c:pt>
                <c:pt idx="88" formatCode="0.0">
                  <c:v>2.59023456012991</c:v>
                </c:pt>
                <c:pt idx="110" formatCode="0.0">
                  <c:v>15.29056422949003</c:v>
                </c:pt>
                <c:pt idx="111" formatCode="0.0">
                  <c:v>13.73576259982185</c:v>
                </c:pt>
                <c:pt idx="112" formatCode="0.0">
                  <c:v>11.27094991347944</c:v>
                </c:pt>
                <c:pt idx="113" formatCode="0.0">
                  <c:v>13.09054185014217</c:v>
                </c:pt>
                <c:pt idx="114" formatCode="0.0">
                  <c:v>12.07820121578381</c:v>
                </c:pt>
                <c:pt idx="115" formatCode="0.0">
                  <c:v>12.28159494013586</c:v>
                </c:pt>
                <c:pt idx="116" formatCode="0.0">
                  <c:v>13.46942071281465</c:v>
                </c:pt>
                <c:pt idx="117" formatCode="0.0">
                  <c:v>13.32327282807635</c:v>
                </c:pt>
                <c:pt idx="118" formatCode="0.0">
                  <c:v>12.82716009818772</c:v>
                </c:pt>
                <c:pt idx="119" formatCode="0.0">
                  <c:v>13.54661616643906</c:v>
                </c:pt>
                <c:pt idx="120" formatCode="0.0">
                  <c:v>13.19566673372502</c:v>
                </c:pt>
                <c:pt idx="121" formatCode="0.0">
                  <c:v>12.36614485845465</c:v>
                </c:pt>
                <c:pt idx="122" formatCode="0.0">
                  <c:v>12.14108972567554</c:v>
                </c:pt>
                <c:pt idx="123" formatCode="0.0">
                  <c:v>12.7923750004433</c:v>
                </c:pt>
                <c:pt idx="124" formatCode="0.0">
                  <c:v>13.54144460033944</c:v>
                </c:pt>
                <c:pt idx="125" formatCode="0.0">
                  <c:v>12.69512184878485</c:v>
                </c:pt>
                <c:pt idx="126" formatCode="0.0">
                  <c:v>13.73217189313107</c:v>
                </c:pt>
                <c:pt idx="127" formatCode="0.0">
                  <c:v>14.22057904435631</c:v>
                </c:pt>
                <c:pt idx="128" formatCode="0.0">
                  <c:v>14.21468827945045</c:v>
                </c:pt>
                <c:pt idx="129" formatCode="0.0">
                  <c:v>13.49534454194762</c:v>
                </c:pt>
                <c:pt idx="130" formatCode="0.0">
                  <c:v>14.78069102049763</c:v>
                </c:pt>
                <c:pt idx="131" formatCode="0.0">
                  <c:v>15.8513483254808</c:v>
                </c:pt>
                <c:pt idx="132" formatCode="0.0">
                  <c:v>16.73976465319857</c:v>
                </c:pt>
                <c:pt idx="133" formatCode="0.0">
                  <c:v>16.60412218349937</c:v>
                </c:pt>
                <c:pt idx="134" formatCode="0.0">
                  <c:v>15.79821892970827</c:v>
                </c:pt>
                <c:pt idx="135" formatCode="0.0">
                  <c:v>15.38637482809539</c:v>
                </c:pt>
                <c:pt idx="136" formatCode="0.0">
                  <c:v>15.02834700757082</c:v>
                </c:pt>
                <c:pt idx="137" formatCode="0.0">
                  <c:v>15.51691839945258</c:v>
                </c:pt>
                <c:pt idx="138" formatCode="0.0">
                  <c:v>17.08001417444355</c:v>
                </c:pt>
                <c:pt idx="139" formatCode="0.0">
                  <c:v>19.78798007992381</c:v>
                </c:pt>
                <c:pt idx="140" formatCode="0.0">
                  <c:v>20.1408238072589</c:v>
                </c:pt>
                <c:pt idx="141" formatCode="0.0">
                  <c:v>20.04411326556335</c:v>
                </c:pt>
                <c:pt idx="142" formatCode="0.0">
                  <c:v>20.55807646281432</c:v>
                </c:pt>
                <c:pt idx="143" formatCode="0.0">
                  <c:v>20.64164794238933</c:v>
                </c:pt>
              </c:numCache>
            </c:numRef>
          </c:yVal>
        </c:ser>
        <c:ser>
          <c:idx val="3"/>
          <c:order val="3"/>
          <c:tx>
            <c:strRef>
              <c:f>'Expend 1870-2013'!$AJ$5</c:f>
              <c:strCache>
                <c:ptCount val="1"/>
                <c:pt idx="0">
                  <c:v>Socspen % of central budget</c:v>
                </c:pt>
              </c:strCache>
            </c:strRef>
          </c:tx>
          <c:spPr>
            <a:ln w="22225"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xVal>
            <c:numRef>
              <c:f>'Expend 1870-2013'!$AF$6:$AF$149</c:f>
              <c:numCache>
                <c:formatCode>General</c:formatCode>
                <c:ptCount val="144"/>
                <c:pt idx="0">
                  <c:v>1870.0</c:v>
                </c:pt>
                <c:pt idx="1">
                  <c:v>1871.0</c:v>
                </c:pt>
                <c:pt idx="2">
                  <c:v>1872.0</c:v>
                </c:pt>
                <c:pt idx="3">
                  <c:v>1873.0</c:v>
                </c:pt>
                <c:pt idx="4">
                  <c:v>1874.0</c:v>
                </c:pt>
                <c:pt idx="5">
                  <c:v>1875.0</c:v>
                </c:pt>
                <c:pt idx="6">
                  <c:v>1876.0</c:v>
                </c:pt>
                <c:pt idx="7">
                  <c:v>1877.0</c:v>
                </c:pt>
                <c:pt idx="8">
                  <c:v>1878.0</c:v>
                </c:pt>
                <c:pt idx="9">
                  <c:v>1879.0</c:v>
                </c:pt>
                <c:pt idx="10">
                  <c:v>1880.0</c:v>
                </c:pt>
                <c:pt idx="11">
                  <c:v>1881.0</c:v>
                </c:pt>
                <c:pt idx="12">
                  <c:v>1882.0</c:v>
                </c:pt>
                <c:pt idx="13">
                  <c:v>1883.0</c:v>
                </c:pt>
                <c:pt idx="14">
                  <c:v>1884.0</c:v>
                </c:pt>
                <c:pt idx="15">
                  <c:v>1885.0</c:v>
                </c:pt>
                <c:pt idx="16">
                  <c:v>1886.0</c:v>
                </c:pt>
                <c:pt idx="17">
                  <c:v>1887.0</c:v>
                </c:pt>
                <c:pt idx="18">
                  <c:v>1888.0</c:v>
                </c:pt>
                <c:pt idx="19">
                  <c:v>1889.0</c:v>
                </c:pt>
                <c:pt idx="20">
                  <c:v>1890.0</c:v>
                </c:pt>
                <c:pt idx="21">
                  <c:v>1891.0</c:v>
                </c:pt>
                <c:pt idx="22">
                  <c:v>1892.0</c:v>
                </c:pt>
                <c:pt idx="23">
                  <c:v>1893.0</c:v>
                </c:pt>
                <c:pt idx="24">
                  <c:v>1894.0</c:v>
                </c:pt>
                <c:pt idx="25">
                  <c:v>1895.0</c:v>
                </c:pt>
                <c:pt idx="26">
                  <c:v>1896.0</c:v>
                </c:pt>
                <c:pt idx="27">
                  <c:v>1897.0</c:v>
                </c:pt>
                <c:pt idx="28">
                  <c:v>1898.0</c:v>
                </c:pt>
                <c:pt idx="29">
                  <c:v>1899.0</c:v>
                </c:pt>
                <c:pt idx="30">
                  <c:v>1900.0</c:v>
                </c:pt>
                <c:pt idx="31">
                  <c:v>1901.0</c:v>
                </c:pt>
                <c:pt idx="32">
                  <c:v>1902.0</c:v>
                </c:pt>
                <c:pt idx="33">
                  <c:v>1903.0</c:v>
                </c:pt>
                <c:pt idx="34">
                  <c:v>1904.0</c:v>
                </c:pt>
                <c:pt idx="35">
                  <c:v>1905.0</c:v>
                </c:pt>
                <c:pt idx="36">
                  <c:v>1906.0</c:v>
                </c:pt>
                <c:pt idx="37">
                  <c:v>1907.0</c:v>
                </c:pt>
                <c:pt idx="38">
                  <c:v>1908.0</c:v>
                </c:pt>
                <c:pt idx="39">
                  <c:v>1909.0</c:v>
                </c:pt>
                <c:pt idx="40">
                  <c:v>1910.0</c:v>
                </c:pt>
                <c:pt idx="41">
                  <c:v>1911.0</c:v>
                </c:pt>
                <c:pt idx="42">
                  <c:v>1912.0</c:v>
                </c:pt>
                <c:pt idx="43">
                  <c:v>1913.0</c:v>
                </c:pt>
                <c:pt idx="44">
                  <c:v>1914.0</c:v>
                </c:pt>
                <c:pt idx="45">
                  <c:v>1915.0</c:v>
                </c:pt>
                <c:pt idx="46">
                  <c:v>1916.0</c:v>
                </c:pt>
                <c:pt idx="47">
                  <c:v>1917.0</c:v>
                </c:pt>
                <c:pt idx="48">
                  <c:v>1918.0</c:v>
                </c:pt>
                <c:pt idx="49">
                  <c:v>1919.0</c:v>
                </c:pt>
                <c:pt idx="50">
                  <c:v>1920.0</c:v>
                </c:pt>
                <c:pt idx="51">
                  <c:v>1921.0</c:v>
                </c:pt>
                <c:pt idx="52">
                  <c:v>1922.0</c:v>
                </c:pt>
                <c:pt idx="53">
                  <c:v>1923.0</c:v>
                </c:pt>
                <c:pt idx="54">
                  <c:v>1924.0</c:v>
                </c:pt>
                <c:pt idx="55">
                  <c:v>1925.0</c:v>
                </c:pt>
                <c:pt idx="56">
                  <c:v>1926.0</c:v>
                </c:pt>
                <c:pt idx="57">
                  <c:v>1927.0</c:v>
                </c:pt>
                <c:pt idx="58">
                  <c:v>1928.0</c:v>
                </c:pt>
                <c:pt idx="59">
                  <c:v>1929.0</c:v>
                </c:pt>
                <c:pt idx="60">
                  <c:v>1930.0</c:v>
                </c:pt>
                <c:pt idx="61">
                  <c:v>1931.0</c:v>
                </c:pt>
                <c:pt idx="62">
                  <c:v>1932.0</c:v>
                </c:pt>
                <c:pt idx="63">
                  <c:v>1933.0</c:v>
                </c:pt>
                <c:pt idx="64">
                  <c:v>1934.0</c:v>
                </c:pt>
                <c:pt idx="65">
                  <c:v>1935.0</c:v>
                </c:pt>
                <c:pt idx="66">
                  <c:v>1936.0</c:v>
                </c:pt>
                <c:pt idx="67">
                  <c:v>1937.0</c:v>
                </c:pt>
                <c:pt idx="68">
                  <c:v>1938.0</c:v>
                </c:pt>
                <c:pt idx="69">
                  <c:v>1939.0</c:v>
                </c:pt>
                <c:pt idx="70">
                  <c:v>1940.0</c:v>
                </c:pt>
                <c:pt idx="71">
                  <c:v>1941.0</c:v>
                </c:pt>
                <c:pt idx="72">
                  <c:v>1942.0</c:v>
                </c:pt>
                <c:pt idx="73">
                  <c:v>1943.0</c:v>
                </c:pt>
                <c:pt idx="74">
                  <c:v>1944.0</c:v>
                </c:pt>
                <c:pt idx="75">
                  <c:v>1945.0</c:v>
                </c:pt>
                <c:pt idx="76">
                  <c:v>1946.0</c:v>
                </c:pt>
                <c:pt idx="77">
                  <c:v>1947.0</c:v>
                </c:pt>
                <c:pt idx="78">
                  <c:v>1948.0</c:v>
                </c:pt>
                <c:pt idx="79">
                  <c:v>1949.0</c:v>
                </c:pt>
                <c:pt idx="80">
                  <c:v>1950.0</c:v>
                </c:pt>
                <c:pt idx="81">
                  <c:v>1951.0</c:v>
                </c:pt>
                <c:pt idx="82">
                  <c:v>1952.0</c:v>
                </c:pt>
                <c:pt idx="83">
                  <c:v>1953.0</c:v>
                </c:pt>
                <c:pt idx="84">
                  <c:v>1954.0</c:v>
                </c:pt>
                <c:pt idx="85">
                  <c:v>1955.0</c:v>
                </c:pt>
                <c:pt idx="86">
                  <c:v>1956.0</c:v>
                </c:pt>
                <c:pt idx="87">
                  <c:v>1957.0</c:v>
                </c:pt>
                <c:pt idx="88">
                  <c:v>1958.0</c:v>
                </c:pt>
                <c:pt idx="89">
                  <c:v>1959.0</c:v>
                </c:pt>
                <c:pt idx="90">
                  <c:v>1960.0</c:v>
                </c:pt>
                <c:pt idx="91">
                  <c:v>1961.0</c:v>
                </c:pt>
                <c:pt idx="92">
                  <c:v>1962.0</c:v>
                </c:pt>
                <c:pt idx="93">
                  <c:v>1963.0</c:v>
                </c:pt>
                <c:pt idx="94">
                  <c:v>1964.0</c:v>
                </c:pt>
                <c:pt idx="95">
                  <c:v>1965.0</c:v>
                </c:pt>
                <c:pt idx="96">
                  <c:v>1966.0</c:v>
                </c:pt>
                <c:pt idx="97">
                  <c:v>1967.0</c:v>
                </c:pt>
                <c:pt idx="98">
                  <c:v>1968.0</c:v>
                </c:pt>
                <c:pt idx="99">
                  <c:v>1969.0</c:v>
                </c:pt>
                <c:pt idx="100">
                  <c:v>1970.0</c:v>
                </c:pt>
                <c:pt idx="101">
                  <c:v>1971.0</c:v>
                </c:pt>
                <c:pt idx="102">
                  <c:v>1972.0</c:v>
                </c:pt>
                <c:pt idx="103">
                  <c:v>1973.0</c:v>
                </c:pt>
                <c:pt idx="104">
                  <c:v>1974.0</c:v>
                </c:pt>
                <c:pt idx="105">
                  <c:v>1975.0</c:v>
                </c:pt>
                <c:pt idx="106">
                  <c:v>1976.0</c:v>
                </c:pt>
                <c:pt idx="107">
                  <c:v>1977.0</c:v>
                </c:pt>
                <c:pt idx="108">
                  <c:v>1978.0</c:v>
                </c:pt>
                <c:pt idx="109">
                  <c:v>1979.0</c:v>
                </c:pt>
                <c:pt idx="110">
                  <c:v>1980.0</c:v>
                </c:pt>
                <c:pt idx="111">
                  <c:v>1981.0</c:v>
                </c:pt>
                <c:pt idx="112">
                  <c:v>1982.0</c:v>
                </c:pt>
                <c:pt idx="113">
                  <c:v>1983.0</c:v>
                </c:pt>
                <c:pt idx="114">
                  <c:v>1984.0</c:v>
                </c:pt>
                <c:pt idx="115">
                  <c:v>1985.0</c:v>
                </c:pt>
                <c:pt idx="116">
                  <c:v>1986.0</c:v>
                </c:pt>
                <c:pt idx="117">
                  <c:v>1987.0</c:v>
                </c:pt>
                <c:pt idx="118">
                  <c:v>1988.0</c:v>
                </c:pt>
                <c:pt idx="119">
                  <c:v>1989.0</c:v>
                </c:pt>
                <c:pt idx="120">
                  <c:v>1990.0</c:v>
                </c:pt>
                <c:pt idx="121">
                  <c:v>1991.0</c:v>
                </c:pt>
                <c:pt idx="122">
                  <c:v>1992.0</c:v>
                </c:pt>
                <c:pt idx="123">
                  <c:v>1993.0</c:v>
                </c:pt>
                <c:pt idx="124">
                  <c:v>1994.0</c:v>
                </c:pt>
                <c:pt idx="125">
                  <c:v>1995.0</c:v>
                </c:pt>
                <c:pt idx="126">
                  <c:v>1996.0</c:v>
                </c:pt>
                <c:pt idx="127">
                  <c:v>1997.0</c:v>
                </c:pt>
                <c:pt idx="128">
                  <c:v>1998.0</c:v>
                </c:pt>
                <c:pt idx="129">
                  <c:v>1999.0</c:v>
                </c:pt>
                <c:pt idx="130">
                  <c:v>2000.0</c:v>
                </c:pt>
                <c:pt idx="131">
                  <c:v>2001.0</c:v>
                </c:pt>
                <c:pt idx="132">
                  <c:v>2002.0</c:v>
                </c:pt>
                <c:pt idx="133">
                  <c:v>2003.0</c:v>
                </c:pt>
                <c:pt idx="134">
                  <c:v>2004.0</c:v>
                </c:pt>
                <c:pt idx="135">
                  <c:v>2005.0</c:v>
                </c:pt>
                <c:pt idx="136">
                  <c:v>2006.0</c:v>
                </c:pt>
                <c:pt idx="137">
                  <c:v>2007.0</c:v>
                </c:pt>
                <c:pt idx="138">
                  <c:v>2008.0</c:v>
                </c:pt>
                <c:pt idx="139">
                  <c:v>2009.0</c:v>
                </c:pt>
                <c:pt idx="140">
                  <c:v>2010.0</c:v>
                </c:pt>
                <c:pt idx="141">
                  <c:v>2011.0</c:v>
                </c:pt>
                <c:pt idx="142">
                  <c:v>2012.0</c:v>
                </c:pt>
                <c:pt idx="143">
                  <c:v>2013.0</c:v>
                </c:pt>
              </c:numCache>
            </c:numRef>
          </c:xVal>
          <c:yVal>
            <c:numRef>
              <c:f>'Expend 1870-2013'!$AJ$6:$AJ$149</c:f>
              <c:numCache>
                <c:formatCode>_(* #,##0.0_);_(* \(#,##0.0\);_(* "-"??_);_(@_)</c:formatCode>
                <c:ptCount val="144"/>
                <c:pt idx="0">
                  <c:v>4.593876610121249</c:v>
                </c:pt>
                <c:pt idx="1">
                  <c:v>4.156600422939112</c:v>
                </c:pt>
                <c:pt idx="2">
                  <c:v>1.113648815321225</c:v>
                </c:pt>
                <c:pt idx="3">
                  <c:v>2.012339176849425</c:v>
                </c:pt>
                <c:pt idx="4">
                  <c:v>3.735738019776825</c:v>
                </c:pt>
                <c:pt idx="5">
                  <c:v>4.290105831786497</c:v>
                </c:pt>
                <c:pt idx="6">
                  <c:v>5.497344811020657</c:v>
                </c:pt>
                <c:pt idx="7">
                  <c:v>3.522960527953099</c:v>
                </c:pt>
                <c:pt idx="8">
                  <c:v>5.888724437371792</c:v>
                </c:pt>
                <c:pt idx="9">
                  <c:v>4.005523619711548</c:v>
                </c:pt>
                <c:pt idx="12">
                  <c:v>2.986278990794533</c:v>
                </c:pt>
                <c:pt idx="13">
                  <c:v>5.338578284308982</c:v>
                </c:pt>
                <c:pt idx="14">
                  <c:v>4.670967688921256</c:v>
                </c:pt>
                <c:pt idx="15">
                  <c:v>3.840959580778364</c:v>
                </c:pt>
                <c:pt idx="16">
                  <c:v>5.365032725613154</c:v>
                </c:pt>
                <c:pt idx="17">
                  <c:v>7.566408316991939</c:v>
                </c:pt>
                <c:pt idx="18">
                  <c:v>10.81611193246594</c:v>
                </c:pt>
                <c:pt idx="19">
                  <c:v>8.535590234981238</c:v>
                </c:pt>
                <c:pt idx="20">
                  <c:v>10.43574429698094</c:v>
                </c:pt>
                <c:pt idx="21">
                  <c:v>12.26683202775393</c:v>
                </c:pt>
                <c:pt idx="22">
                  <c:v>8.509992812039186</c:v>
                </c:pt>
                <c:pt idx="23">
                  <c:v>8.947264391755068</c:v>
                </c:pt>
                <c:pt idx="24">
                  <c:v>11.34234297532022</c:v>
                </c:pt>
                <c:pt idx="25">
                  <c:v>13.82862898890856</c:v>
                </c:pt>
                <c:pt idx="26">
                  <c:v>15.14371342450204</c:v>
                </c:pt>
                <c:pt idx="27">
                  <c:v>13.9548499935153</c:v>
                </c:pt>
                <c:pt idx="28">
                  <c:v>15.26728130938473</c:v>
                </c:pt>
                <c:pt idx="29">
                  <c:v>16.05174310400994</c:v>
                </c:pt>
                <c:pt idx="30">
                  <c:v>13.46255524261294</c:v>
                </c:pt>
                <c:pt idx="31">
                  <c:v>18.90751790926802</c:v>
                </c:pt>
                <c:pt idx="32">
                  <c:v>14.7224557319834</c:v>
                </c:pt>
                <c:pt idx="33">
                  <c:v>17.4507275863107</c:v>
                </c:pt>
                <c:pt idx="34">
                  <c:v>18.86446399562458</c:v>
                </c:pt>
                <c:pt idx="35">
                  <c:v>18.11845246338977</c:v>
                </c:pt>
                <c:pt idx="36">
                  <c:v>16.20325937690525</c:v>
                </c:pt>
                <c:pt idx="37">
                  <c:v>17.79792927321142</c:v>
                </c:pt>
                <c:pt idx="38">
                  <c:v>16.70734949088682</c:v>
                </c:pt>
                <c:pt idx="39">
                  <c:v>17.17342264700009</c:v>
                </c:pt>
                <c:pt idx="40">
                  <c:v>14.894629868257</c:v>
                </c:pt>
                <c:pt idx="41">
                  <c:v>13.66608902516587</c:v>
                </c:pt>
                <c:pt idx="42">
                  <c:v>16.21726079089139</c:v>
                </c:pt>
                <c:pt idx="43">
                  <c:v>16.31616306393077</c:v>
                </c:pt>
                <c:pt idx="44">
                  <c:v>17.23158909221259</c:v>
                </c:pt>
                <c:pt idx="45">
                  <c:v>16.54780378351599</c:v>
                </c:pt>
                <c:pt idx="46">
                  <c:v>16.75393316678097</c:v>
                </c:pt>
                <c:pt idx="47">
                  <c:v>14.2539302008103</c:v>
                </c:pt>
                <c:pt idx="48">
                  <c:v>10.06953787738694</c:v>
                </c:pt>
                <c:pt idx="49">
                  <c:v>6.517484757587641</c:v>
                </c:pt>
                <c:pt idx="50">
                  <c:v>13.41524961008671</c:v>
                </c:pt>
                <c:pt idx="51">
                  <c:v>16.41928538780603</c:v>
                </c:pt>
                <c:pt idx="52">
                  <c:v>19.04931847432523</c:v>
                </c:pt>
                <c:pt idx="53">
                  <c:v>17.09611988426045</c:v>
                </c:pt>
                <c:pt idx="54">
                  <c:v>17.80019881946213</c:v>
                </c:pt>
                <c:pt idx="55">
                  <c:v>15.13975720079751</c:v>
                </c:pt>
                <c:pt idx="56">
                  <c:v>17.46197191121451</c:v>
                </c:pt>
                <c:pt idx="57">
                  <c:v>18.96477573245611</c:v>
                </c:pt>
                <c:pt idx="58">
                  <c:v>26.33985295868493</c:v>
                </c:pt>
                <c:pt idx="59">
                  <c:v>16.96856153657839</c:v>
                </c:pt>
                <c:pt idx="60">
                  <c:v>20.10512763653353</c:v>
                </c:pt>
                <c:pt idx="61">
                  <c:v>21.07779003222814</c:v>
                </c:pt>
                <c:pt idx="62">
                  <c:v>19.92503370450311</c:v>
                </c:pt>
                <c:pt idx="63">
                  <c:v>21.23869276115432</c:v>
                </c:pt>
                <c:pt idx="64">
                  <c:v>22.20045014796655</c:v>
                </c:pt>
                <c:pt idx="65">
                  <c:v>20.44167678179267</c:v>
                </c:pt>
                <c:pt idx="66">
                  <c:v>19.84488112601124</c:v>
                </c:pt>
                <c:pt idx="67">
                  <c:v>20.48314262142315</c:v>
                </c:pt>
                <c:pt idx="68">
                  <c:v>24.19805498241926</c:v>
                </c:pt>
                <c:pt idx="69">
                  <c:v>21.7648345336222</c:v>
                </c:pt>
                <c:pt idx="70">
                  <c:v>21.11401636129484</c:v>
                </c:pt>
                <c:pt idx="71">
                  <c:v>18.85811852852639</c:v>
                </c:pt>
                <c:pt idx="72">
                  <c:v>18.29866748401236</c:v>
                </c:pt>
                <c:pt idx="73">
                  <c:v>16.0049434321563</c:v>
                </c:pt>
                <c:pt idx="74">
                  <c:v>21.6459020917056</c:v>
                </c:pt>
                <c:pt idx="75">
                  <c:v>20.58204309488937</c:v>
                </c:pt>
                <c:pt idx="76">
                  <c:v>20.62691986760562</c:v>
                </c:pt>
                <c:pt idx="77">
                  <c:v>24.19450331905525</c:v>
                </c:pt>
                <c:pt idx="78">
                  <c:v>21.43327002283667</c:v>
                </c:pt>
                <c:pt idx="79">
                  <c:v>15.36146606512967</c:v>
                </c:pt>
                <c:pt idx="80">
                  <c:v>21.91675004414101</c:v>
                </c:pt>
                <c:pt idx="81">
                  <c:v>24.11329043522338</c:v>
                </c:pt>
                <c:pt idx="82">
                  <c:v>20.83877983676966</c:v>
                </c:pt>
                <c:pt idx="83">
                  <c:v>19.25663543469035</c:v>
                </c:pt>
                <c:pt idx="84">
                  <c:v>21.8480109233772</c:v>
                </c:pt>
                <c:pt idx="85">
                  <c:v>19.6086508028714</c:v>
                </c:pt>
                <c:pt idx="86">
                  <c:v>23.92661873525479</c:v>
                </c:pt>
                <c:pt idx="87">
                  <c:v>24.44774787169429</c:v>
                </c:pt>
                <c:pt idx="88">
                  <c:v>25.8978550402934</c:v>
                </c:pt>
                <c:pt idx="89">
                  <c:v>24.74877951204102</c:v>
                </c:pt>
                <c:pt idx="90">
                  <c:v>28.16091954022989</c:v>
                </c:pt>
                <c:pt idx="91">
                  <c:v>28.57142857142857</c:v>
                </c:pt>
                <c:pt idx="92">
                  <c:v>23.30827067669173</c:v>
                </c:pt>
                <c:pt idx="93">
                  <c:v>33.56449375866851</c:v>
                </c:pt>
                <c:pt idx="94">
                  <c:v>32.7930174563591</c:v>
                </c:pt>
                <c:pt idx="95">
                  <c:v>33.72093023255813</c:v>
                </c:pt>
                <c:pt idx="121">
                  <c:v>34.1797</c:v>
                </c:pt>
                <c:pt idx="122">
                  <c:v>35.6993</c:v>
                </c:pt>
                <c:pt idx="123">
                  <c:v>36.9814</c:v>
                </c:pt>
                <c:pt idx="124">
                  <c:v>34.1419</c:v>
                </c:pt>
                <c:pt idx="125">
                  <c:v>34.0967</c:v>
                </c:pt>
                <c:pt idx="126">
                  <c:v>36.681</c:v>
                </c:pt>
                <c:pt idx="127">
                  <c:v>38.3789</c:v>
                </c:pt>
                <c:pt idx="128">
                  <c:v>37.4997</c:v>
                </c:pt>
                <c:pt idx="129">
                  <c:v>36.3128</c:v>
                </c:pt>
                <c:pt idx="130">
                  <c:v>37.3316</c:v>
                </c:pt>
                <c:pt idx="131">
                  <c:v>36.588</c:v>
                </c:pt>
                <c:pt idx="132">
                  <c:v>34.1381</c:v>
                </c:pt>
                <c:pt idx="133">
                  <c:v>33.9762</c:v>
                </c:pt>
                <c:pt idx="134">
                  <c:v>32.7951</c:v>
                </c:pt>
                <c:pt idx="135">
                  <c:v>31.8116</c:v>
                </c:pt>
                <c:pt idx="136">
                  <c:v>31.542</c:v>
                </c:pt>
                <c:pt idx="137">
                  <c:v>33.0182</c:v>
                </c:pt>
                <c:pt idx="138">
                  <c:v>31.7607</c:v>
                </c:pt>
                <c:pt idx="139">
                  <c:v>34.8009</c:v>
                </c:pt>
                <c:pt idx="140">
                  <c:v>35.2613</c:v>
                </c:pt>
                <c:pt idx="141">
                  <c:v>38.3823</c:v>
                </c:pt>
                <c:pt idx="142">
                  <c:v>39.0463</c:v>
                </c:pt>
              </c:numCache>
            </c:numRef>
          </c:yVal>
        </c:ser>
        <c:dLbls/>
        <c:axId val="548748312"/>
        <c:axId val="624865880"/>
      </c:scatterChart>
      <c:valAx>
        <c:axId val="548748312"/>
        <c:scaling>
          <c:orientation val="minMax"/>
          <c:max val="2015.0"/>
          <c:min val="1870.0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Arial"/>
                <a:cs typeface="Arial"/>
              </a:defRPr>
            </a:pPr>
            <a:endParaRPr lang="en-US"/>
          </a:p>
        </c:txPr>
        <c:crossAx val="624865880"/>
        <c:crossesAt val="0.0"/>
        <c:crossBetween val="midCat"/>
        <c:majorUnit val="10.0"/>
        <c:minorUnit val="1.0"/>
      </c:valAx>
      <c:valAx>
        <c:axId val="624865880"/>
        <c:scaling>
          <c:orientation val="minMax"/>
          <c:max val="40.0"/>
          <c:min val="0.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548748312"/>
        <c:crossesAt val="1870.0"/>
        <c:crossBetween val="midCat"/>
        <c:majorUnit val="10.0"/>
        <c:minorUnit val="1.0"/>
      </c:valAx>
    </c:plotArea>
    <c:legend>
      <c:legendPos val="r"/>
      <c:layout>
        <c:manualLayout>
          <c:xMode val="edge"/>
          <c:yMode val="edge"/>
          <c:x val="0.0917746820109025"/>
          <c:y val="0.106806649168854"/>
          <c:w val="0.256753333183779"/>
          <c:h val="0.349694195202344"/>
        </c:manualLayout>
      </c:layout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Costa</a:t>
            </a:r>
            <a:r>
              <a:rPr lang="en-US" baseline="0"/>
              <a:t> Rica: </a:t>
            </a:r>
            <a:r>
              <a:rPr lang="en-US"/>
              <a:t>Investment as % of nominal GDP</a:t>
            </a:r>
          </a:p>
          <a:p>
            <a:pPr>
              <a:defRPr/>
            </a:pPr>
            <a:r>
              <a:rPr lang="en-US" sz="900" b="0"/>
              <a:t>Source: Central Bank/Hacienda (data provided by Juan Diego</a:t>
            </a:r>
            <a:r>
              <a:rPr lang="en-US" sz="900" b="0" baseline="0"/>
              <a:t> Trejos for forthcoming paper by L Arroyo &amp; P Lindert (2014); shift in GDP series from 2000</a:t>
            </a:r>
            <a:endParaRPr lang="en-US" sz="900" b="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'GDP 1950-2013'!$P$5</c:f>
              <c:strCache>
                <c:ptCount val="1"/>
                <c:pt idx="0">
                  <c:v>Investment as % of nominal GDP</c:v>
                </c:pt>
              </c:strCache>
            </c:strRef>
          </c:tx>
          <c:cat>
            <c:numRef>
              <c:f>'GDP 1950-2013'!$O$6:$O$69</c:f>
              <c:numCache>
                <c:formatCode>General</c:formatCode>
                <c:ptCount val="64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9">
                  <c:v>1959.0</c:v>
                </c:pt>
                <c:pt idx="10">
                  <c:v>1960.0</c:v>
                </c:pt>
                <c:pt idx="11">
                  <c:v>1961.0</c:v>
                </c:pt>
                <c:pt idx="12">
                  <c:v>1962.0</c:v>
                </c:pt>
                <c:pt idx="13">
                  <c:v>1963.0</c:v>
                </c:pt>
                <c:pt idx="14">
                  <c:v>1964.0</c:v>
                </c:pt>
                <c:pt idx="15">
                  <c:v>1965.0</c:v>
                </c:pt>
                <c:pt idx="16">
                  <c:v>1966.0</c:v>
                </c:pt>
                <c:pt idx="17">
                  <c:v>1967.0</c:v>
                </c:pt>
                <c:pt idx="18">
                  <c:v>1968.0</c:v>
                </c:pt>
                <c:pt idx="19">
                  <c:v>1969.0</c:v>
                </c:pt>
                <c:pt idx="20">
                  <c:v>1970.0</c:v>
                </c:pt>
                <c:pt idx="21">
                  <c:v>1971.0</c:v>
                </c:pt>
                <c:pt idx="22">
                  <c:v>1972.0</c:v>
                </c:pt>
                <c:pt idx="23">
                  <c:v>1973.0</c:v>
                </c:pt>
                <c:pt idx="24">
                  <c:v>1974.0</c:v>
                </c:pt>
                <c:pt idx="25">
                  <c:v>1975.0</c:v>
                </c:pt>
                <c:pt idx="26">
                  <c:v>1976.0</c:v>
                </c:pt>
                <c:pt idx="27">
                  <c:v>1977.0</c:v>
                </c:pt>
                <c:pt idx="28">
                  <c:v>1978.0</c:v>
                </c:pt>
                <c:pt idx="29">
                  <c:v>1979.0</c:v>
                </c:pt>
                <c:pt idx="30">
                  <c:v>1980.0</c:v>
                </c:pt>
                <c:pt idx="31">
                  <c:v>1981.0</c:v>
                </c:pt>
                <c:pt idx="32">
                  <c:v>1982.0</c:v>
                </c:pt>
                <c:pt idx="33">
                  <c:v>1983.0</c:v>
                </c:pt>
                <c:pt idx="34">
                  <c:v>1984.0</c:v>
                </c:pt>
                <c:pt idx="35">
                  <c:v>1985.0</c:v>
                </c:pt>
                <c:pt idx="36">
                  <c:v>1986.0</c:v>
                </c:pt>
                <c:pt idx="37">
                  <c:v>1987.0</c:v>
                </c:pt>
                <c:pt idx="38">
                  <c:v>1988.0</c:v>
                </c:pt>
                <c:pt idx="39">
                  <c:v>1989.0</c:v>
                </c:pt>
                <c:pt idx="40">
                  <c:v>1990.0</c:v>
                </c:pt>
                <c:pt idx="41">
                  <c:v>1991.0</c:v>
                </c:pt>
                <c:pt idx="42">
                  <c:v>1992.0</c:v>
                </c:pt>
                <c:pt idx="43">
                  <c:v>1993.0</c:v>
                </c:pt>
                <c:pt idx="44">
                  <c:v>1994.0</c:v>
                </c:pt>
                <c:pt idx="45">
                  <c:v>1995.0</c:v>
                </c:pt>
                <c:pt idx="46">
                  <c:v>1996.0</c:v>
                </c:pt>
                <c:pt idx="47">
                  <c:v>1997.0</c:v>
                </c:pt>
                <c:pt idx="48">
                  <c:v>1998.0</c:v>
                </c:pt>
                <c:pt idx="49">
                  <c:v>1999.0</c:v>
                </c:pt>
                <c:pt idx="50">
                  <c:v>2000.0</c:v>
                </c:pt>
                <c:pt idx="51">
                  <c:v>2001.0</c:v>
                </c:pt>
                <c:pt idx="52">
                  <c:v>2002.0</c:v>
                </c:pt>
                <c:pt idx="53">
                  <c:v>2003.0</c:v>
                </c:pt>
                <c:pt idx="54">
                  <c:v>2004.0</c:v>
                </c:pt>
                <c:pt idx="55">
                  <c:v>2005.0</c:v>
                </c:pt>
                <c:pt idx="56">
                  <c:v>2006.0</c:v>
                </c:pt>
                <c:pt idx="57">
                  <c:v>2007.0</c:v>
                </c:pt>
                <c:pt idx="58">
                  <c:v>2008.0</c:v>
                </c:pt>
                <c:pt idx="59">
                  <c:v>2009.0</c:v>
                </c:pt>
                <c:pt idx="60">
                  <c:v>2010.0</c:v>
                </c:pt>
                <c:pt idx="61">
                  <c:v>2011.0</c:v>
                </c:pt>
                <c:pt idx="62">
                  <c:v>2012.0</c:v>
                </c:pt>
                <c:pt idx="63">
                  <c:v>2013.0</c:v>
                </c:pt>
              </c:numCache>
            </c:numRef>
          </c:cat>
          <c:val>
            <c:numRef>
              <c:f>'GDP 1950-2013'!$P$6:$P$69</c:f>
              <c:numCache>
                <c:formatCode>0.0</c:formatCode>
                <c:ptCount val="64"/>
                <c:pt idx="0">
                  <c:v>14.58895111664247</c:v>
                </c:pt>
                <c:pt idx="1">
                  <c:v>14.51870802686281</c:v>
                </c:pt>
                <c:pt idx="2">
                  <c:v>14.62929369770027</c:v>
                </c:pt>
                <c:pt idx="3">
                  <c:v>15.47757871302873</c:v>
                </c:pt>
                <c:pt idx="4">
                  <c:v>15.59282141806414</c:v>
                </c:pt>
                <c:pt idx="5">
                  <c:v>15.95505617977528</c:v>
                </c:pt>
                <c:pt idx="6">
                  <c:v>16.79975563991796</c:v>
                </c:pt>
                <c:pt idx="7">
                  <c:v>16.357382818749</c:v>
                </c:pt>
                <c:pt idx="8">
                  <c:v>16.51910620520486</c:v>
                </c:pt>
                <c:pt idx="9">
                  <c:v>16.80044801194699</c:v>
                </c:pt>
                <c:pt idx="10">
                  <c:v>16.08110470197518</c:v>
                </c:pt>
                <c:pt idx="11">
                  <c:v>17.2054757109207</c:v>
                </c:pt>
                <c:pt idx="12">
                  <c:v>18.54641310487667</c:v>
                </c:pt>
                <c:pt idx="13">
                  <c:v>18.24217143528583</c:v>
                </c:pt>
                <c:pt idx="14">
                  <c:v>16.37935812870683</c:v>
                </c:pt>
                <c:pt idx="15">
                  <c:v>18.58215603920071</c:v>
                </c:pt>
                <c:pt idx="16">
                  <c:v>17.1625781177129</c:v>
                </c:pt>
                <c:pt idx="17">
                  <c:v>17.99779883035888</c:v>
                </c:pt>
                <c:pt idx="18">
                  <c:v>17.20404938849552</c:v>
                </c:pt>
                <c:pt idx="19">
                  <c:v>18.10690856364826</c:v>
                </c:pt>
                <c:pt idx="20">
                  <c:v>19.46509311058319</c:v>
                </c:pt>
                <c:pt idx="21">
                  <c:v>22.12414179627294</c:v>
                </c:pt>
                <c:pt idx="22">
                  <c:v>21.90900460089097</c:v>
                </c:pt>
                <c:pt idx="23">
                  <c:v>22.16011965677399</c:v>
                </c:pt>
                <c:pt idx="24">
                  <c:v>24.02294240940699</c:v>
                </c:pt>
                <c:pt idx="25">
                  <c:v>21.98683693750521</c:v>
                </c:pt>
                <c:pt idx="26">
                  <c:v>23.43825572172029</c:v>
                </c:pt>
                <c:pt idx="27">
                  <c:v>22.36476812238186</c:v>
                </c:pt>
                <c:pt idx="28">
                  <c:v>23.02584296828167</c:v>
                </c:pt>
                <c:pt idx="29">
                  <c:v>26.16757844577324</c:v>
                </c:pt>
                <c:pt idx="30">
                  <c:v>23.89658378717803</c:v>
                </c:pt>
                <c:pt idx="31">
                  <c:v>24.05753143021258</c:v>
                </c:pt>
                <c:pt idx="32">
                  <c:v>20.31534760745848</c:v>
                </c:pt>
                <c:pt idx="33">
                  <c:v>17.99457135344974</c:v>
                </c:pt>
                <c:pt idx="34">
                  <c:v>20.04688030064247</c:v>
                </c:pt>
                <c:pt idx="35">
                  <c:v>19.3208562256025</c:v>
                </c:pt>
                <c:pt idx="36">
                  <c:v>18.66462432166853</c:v>
                </c:pt>
                <c:pt idx="37">
                  <c:v>19.79138477240282</c:v>
                </c:pt>
                <c:pt idx="38">
                  <c:v>18.93131180970702</c:v>
                </c:pt>
                <c:pt idx="39">
                  <c:v>20.47938687616911</c:v>
                </c:pt>
                <c:pt idx="40">
                  <c:v>22.39096685670919</c:v>
                </c:pt>
                <c:pt idx="41">
                  <c:v>19.71985267727709</c:v>
                </c:pt>
                <c:pt idx="42">
                  <c:v>20.77557921640481</c:v>
                </c:pt>
                <c:pt idx="43">
                  <c:v>23.24064613072175</c:v>
                </c:pt>
                <c:pt idx="44">
                  <c:v>19.83004232591668</c:v>
                </c:pt>
                <c:pt idx="45">
                  <c:v>19.11728168261343</c:v>
                </c:pt>
                <c:pt idx="46">
                  <c:v>17.64158537146604</c:v>
                </c:pt>
                <c:pt idx="47">
                  <c:v>19.22540477954076</c:v>
                </c:pt>
                <c:pt idx="48">
                  <c:v>22.20709455766524</c:v>
                </c:pt>
                <c:pt idx="50">
                  <c:v>17.78298047665469</c:v>
                </c:pt>
                <c:pt idx="51">
                  <c:v>18.30105674034157</c:v>
                </c:pt>
                <c:pt idx="52">
                  <c:v>18.86075596267206</c:v>
                </c:pt>
                <c:pt idx="53">
                  <c:v>19.16166718371771</c:v>
                </c:pt>
                <c:pt idx="54">
                  <c:v>18.6155141437536</c:v>
                </c:pt>
                <c:pt idx="55">
                  <c:v>18.7357052515366</c:v>
                </c:pt>
                <c:pt idx="56">
                  <c:v>19.90888951009374</c:v>
                </c:pt>
                <c:pt idx="57">
                  <c:v>21.77566431709386</c:v>
                </c:pt>
                <c:pt idx="58">
                  <c:v>23.59365407642133</c:v>
                </c:pt>
                <c:pt idx="59">
                  <c:v>22.05307411286599</c:v>
                </c:pt>
                <c:pt idx="60">
                  <c:v>19.82180192228475</c:v>
                </c:pt>
                <c:pt idx="61">
                  <c:v>19.98734855520922</c:v>
                </c:pt>
                <c:pt idx="62">
                  <c:v>20.36441187363739</c:v>
                </c:pt>
                <c:pt idx="63">
                  <c:v>20.97198647076178</c:v>
                </c:pt>
              </c:numCache>
            </c:numRef>
          </c:val>
        </c:ser>
        <c:dLbls/>
        <c:axId val="509561720"/>
        <c:axId val="548641032"/>
      </c:barChart>
      <c:catAx>
        <c:axId val="509561720"/>
        <c:scaling>
          <c:orientation val="minMax"/>
        </c:scaling>
        <c:axPos val="b"/>
        <c:numFmt formatCode="General" sourceLinked="1"/>
        <c:tickLblPos val="nextTo"/>
        <c:crossAx val="548641032"/>
        <c:crosses val="autoZero"/>
        <c:auto val="1"/>
        <c:lblAlgn val="ctr"/>
        <c:lblOffset val="100"/>
      </c:catAx>
      <c:valAx>
        <c:axId val="548641032"/>
        <c:scaling>
          <c:orientation val="minMax"/>
        </c:scaling>
        <c:axPos val="l"/>
        <c:majorGridlines/>
        <c:numFmt formatCode="0.0" sourceLinked="1"/>
        <c:tickLblPos val="nextTo"/>
        <c:crossAx val="509561720"/>
        <c:crosses val="autoZero"/>
        <c:crossBetween val="between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Costa</a:t>
            </a:r>
            <a:r>
              <a:rPr lang="en-US" baseline="0"/>
              <a:t> Rica - Rise of Social Spending: </a:t>
            </a:r>
          </a:p>
          <a:p>
            <a:pPr>
              <a:defRPr/>
            </a:pPr>
            <a:r>
              <a:rPr lang="en-US" baseline="0"/>
              <a:t>1950s, 1990s, and 2007-13</a:t>
            </a:r>
          </a:p>
          <a:p>
            <a:pPr>
              <a:defRPr/>
            </a:pPr>
            <a:r>
              <a:rPr lang="en-US" sz="900" b="0"/>
              <a:t>(Sources: historical data from</a:t>
            </a:r>
            <a:r>
              <a:rPr lang="en-US" sz="900" b="0" baseline="0"/>
              <a:t> Hacienda/Central Bank, provided by Juan Diego Trejos for forthcoming paper by L </a:t>
            </a:r>
            <a:r>
              <a:rPr lang="en-US" sz="900" b="0"/>
              <a:t>Arroyo</a:t>
            </a:r>
            <a:r>
              <a:rPr lang="en-US" sz="900" b="0" baseline="0"/>
              <a:t> &amp; P </a:t>
            </a:r>
            <a:r>
              <a:rPr lang="en-US" sz="900" b="0"/>
              <a:t>Lindert</a:t>
            </a:r>
            <a:r>
              <a:rPr lang="en-US" sz="900" b="0" baseline="0"/>
              <a:t>; World Bank SSEIR for 2007-13)</a:t>
            </a:r>
            <a:endParaRPr lang="en-US" sz="900" b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'K. Lindert graphs'!$B$5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'K. Lindert graphs'!$A$6:$A$30</c:f>
              <c:numCache>
                <c:formatCode>General</c:formatCode>
                <c:ptCount val="25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10">
                  <c:v>1991.0</c:v>
                </c:pt>
                <c:pt idx="11">
                  <c:v>1992.0</c:v>
                </c:pt>
                <c:pt idx="12">
                  <c:v>1993.0</c:v>
                </c:pt>
                <c:pt idx="13">
                  <c:v>1994.0</c:v>
                </c:pt>
                <c:pt idx="14">
                  <c:v>1995.0</c:v>
                </c:pt>
                <c:pt idx="15">
                  <c:v>1996.0</c:v>
                </c:pt>
                <c:pt idx="16">
                  <c:v>1997.0</c:v>
                </c:pt>
                <c:pt idx="19">
                  <c:v>2007.0</c:v>
                </c:pt>
                <c:pt idx="20">
                  <c:v>2008.0</c:v>
                </c:pt>
                <c:pt idx="21">
                  <c:v>2009.0</c:v>
                </c:pt>
                <c:pt idx="22">
                  <c:v>2010.0</c:v>
                </c:pt>
                <c:pt idx="23">
                  <c:v>2012.0</c:v>
                </c:pt>
                <c:pt idx="24">
                  <c:v>2013.0</c:v>
                </c:pt>
              </c:numCache>
            </c:numRef>
          </c:cat>
          <c:val>
            <c:numRef>
              <c:f>'K. Lindert graphs'!$B$6:$B$30</c:f>
              <c:numCache>
                <c:formatCode>0.00%</c:formatCode>
                <c:ptCount val="25"/>
                <c:pt idx="0">
                  <c:v>0.0102690422710965</c:v>
                </c:pt>
                <c:pt idx="1">
                  <c:v>0.0109555515017036</c:v>
                </c:pt>
                <c:pt idx="2">
                  <c:v>0.0109606288626691</c:v>
                </c:pt>
                <c:pt idx="3">
                  <c:v>0.0120683252032305</c:v>
                </c:pt>
                <c:pt idx="4">
                  <c:v>0.0129030483815095</c:v>
                </c:pt>
                <c:pt idx="5">
                  <c:v>0.0128769350014795</c:v>
                </c:pt>
                <c:pt idx="6">
                  <c:v>0.0163763622079794</c:v>
                </c:pt>
                <c:pt idx="7">
                  <c:v>0.0166009248247947</c:v>
                </c:pt>
                <c:pt idx="8">
                  <c:v>0.0186681859836215</c:v>
                </c:pt>
                <c:pt idx="10">
                  <c:v>0.0139606707941358</c:v>
                </c:pt>
                <c:pt idx="11">
                  <c:v>0.0152984305691326</c:v>
                </c:pt>
                <c:pt idx="12">
                  <c:v>0.0159689171645049</c:v>
                </c:pt>
                <c:pt idx="13">
                  <c:v>0.0175066847231031</c:v>
                </c:pt>
                <c:pt idx="14">
                  <c:v>0.0158779521695977</c:v>
                </c:pt>
                <c:pt idx="15">
                  <c:v>0.0183343552298135</c:v>
                </c:pt>
                <c:pt idx="16">
                  <c:v>0.0170713007731632</c:v>
                </c:pt>
                <c:pt idx="18" formatCode="General">
                  <c:v>0.0</c:v>
                </c:pt>
                <c:pt idx="19">
                  <c:v>0.0388012829580194</c:v>
                </c:pt>
                <c:pt idx="20">
                  <c:v>0.0421915151055852</c:v>
                </c:pt>
                <c:pt idx="21">
                  <c:v>0.0489501814829894</c:v>
                </c:pt>
                <c:pt idx="22">
                  <c:v>0.0525173797596514</c:v>
                </c:pt>
                <c:pt idx="23">
                  <c:v>0.0537611735257396</c:v>
                </c:pt>
                <c:pt idx="24">
                  <c:v>0.0534761515560913</c:v>
                </c:pt>
              </c:numCache>
            </c:numRef>
          </c:val>
        </c:ser>
        <c:ser>
          <c:idx val="1"/>
          <c:order val="1"/>
          <c:tx>
            <c:strRef>
              <c:f>'K. Lindert graphs'!$C$5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'K. Lindert graphs'!$A$6:$A$30</c:f>
              <c:numCache>
                <c:formatCode>General</c:formatCode>
                <c:ptCount val="25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10">
                  <c:v>1991.0</c:v>
                </c:pt>
                <c:pt idx="11">
                  <c:v>1992.0</c:v>
                </c:pt>
                <c:pt idx="12">
                  <c:v>1993.0</c:v>
                </c:pt>
                <c:pt idx="13">
                  <c:v>1994.0</c:v>
                </c:pt>
                <c:pt idx="14">
                  <c:v>1995.0</c:v>
                </c:pt>
                <c:pt idx="15">
                  <c:v>1996.0</c:v>
                </c:pt>
                <c:pt idx="16">
                  <c:v>1997.0</c:v>
                </c:pt>
                <c:pt idx="19">
                  <c:v>2007.0</c:v>
                </c:pt>
                <c:pt idx="20">
                  <c:v>2008.0</c:v>
                </c:pt>
                <c:pt idx="21">
                  <c:v>2009.0</c:v>
                </c:pt>
                <c:pt idx="22">
                  <c:v>2010.0</c:v>
                </c:pt>
                <c:pt idx="23">
                  <c:v>2012.0</c:v>
                </c:pt>
                <c:pt idx="24">
                  <c:v>2013.0</c:v>
                </c:pt>
              </c:numCache>
            </c:numRef>
          </c:cat>
          <c:val>
            <c:numRef>
              <c:f>'K. Lindert graphs'!$C$6:$C$30</c:f>
              <c:numCache>
                <c:formatCode>0.00%</c:formatCode>
                <c:ptCount val="25"/>
                <c:pt idx="0">
                  <c:v>0.0023889086731023</c:v>
                </c:pt>
                <c:pt idx="1">
                  <c:v>0.00297698638031038</c:v>
                </c:pt>
                <c:pt idx="2">
                  <c:v>0.00320220397840827</c:v>
                </c:pt>
                <c:pt idx="3">
                  <c:v>0.00425972790798807</c:v>
                </c:pt>
                <c:pt idx="4">
                  <c:v>0.00363569968004189</c:v>
                </c:pt>
                <c:pt idx="5">
                  <c:v>0.00291750796319644</c:v>
                </c:pt>
                <c:pt idx="6">
                  <c:v>0.00251560979707349</c:v>
                </c:pt>
                <c:pt idx="7">
                  <c:v>0.00189235623227974</c:v>
                </c:pt>
                <c:pt idx="8">
                  <c:v>0.002525410070853</c:v>
                </c:pt>
                <c:pt idx="10">
                  <c:v>0.0176969600320697</c:v>
                </c:pt>
                <c:pt idx="11">
                  <c:v>0.0167128696043444</c:v>
                </c:pt>
                <c:pt idx="12">
                  <c:v>0.0171198451186819</c:v>
                </c:pt>
                <c:pt idx="13">
                  <c:v>0.0186928576520507</c:v>
                </c:pt>
                <c:pt idx="14">
                  <c:v>0.0184022119350792</c:v>
                </c:pt>
                <c:pt idx="15">
                  <c:v>0.0193765322031697</c:v>
                </c:pt>
                <c:pt idx="16">
                  <c:v>0.0173300676383292</c:v>
                </c:pt>
                <c:pt idx="18" formatCode="General">
                  <c:v>0.0</c:v>
                </c:pt>
                <c:pt idx="19">
                  <c:v>0.0559640348142168</c:v>
                </c:pt>
                <c:pt idx="20">
                  <c:v>0.061459127553876</c:v>
                </c:pt>
                <c:pt idx="21">
                  <c:v>0.0686681750696327</c:v>
                </c:pt>
                <c:pt idx="22">
                  <c:v>0.0698317885764476</c:v>
                </c:pt>
                <c:pt idx="23">
                  <c:v>0.0707448321169866</c:v>
                </c:pt>
                <c:pt idx="24">
                  <c:v>0.0695859985271866</c:v>
                </c:pt>
              </c:numCache>
            </c:numRef>
          </c:val>
        </c:ser>
        <c:ser>
          <c:idx val="2"/>
          <c:order val="2"/>
          <c:tx>
            <c:strRef>
              <c:f>'K. Lindert graphs'!$D$5</c:f>
              <c:strCache>
                <c:ptCount val="1"/>
                <c:pt idx="0">
                  <c:v>Pensions</c:v>
                </c:pt>
              </c:strCache>
            </c:strRef>
          </c:tx>
          <c:spPr>
            <a:solidFill>
              <a:srgbClr val="7030A0"/>
            </a:solidFill>
          </c:spPr>
          <c:cat>
            <c:numRef>
              <c:f>'K. Lindert graphs'!$A$6:$A$30</c:f>
              <c:numCache>
                <c:formatCode>General</c:formatCode>
                <c:ptCount val="25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10">
                  <c:v>1991.0</c:v>
                </c:pt>
                <c:pt idx="11">
                  <c:v>1992.0</c:v>
                </c:pt>
                <c:pt idx="12">
                  <c:v>1993.0</c:v>
                </c:pt>
                <c:pt idx="13">
                  <c:v>1994.0</c:v>
                </c:pt>
                <c:pt idx="14">
                  <c:v>1995.0</c:v>
                </c:pt>
                <c:pt idx="15">
                  <c:v>1996.0</c:v>
                </c:pt>
                <c:pt idx="16">
                  <c:v>1997.0</c:v>
                </c:pt>
                <c:pt idx="19">
                  <c:v>2007.0</c:v>
                </c:pt>
                <c:pt idx="20">
                  <c:v>2008.0</c:v>
                </c:pt>
                <c:pt idx="21">
                  <c:v>2009.0</c:v>
                </c:pt>
                <c:pt idx="22">
                  <c:v>2010.0</c:v>
                </c:pt>
                <c:pt idx="23">
                  <c:v>2012.0</c:v>
                </c:pt>
                <c:pt idx="24">
                  <c:v>2013.0</c:v>
                </c:pt>
              </c:numCache>
            </c:numRef>
          </c:cat>
          <c:val>
            <c:numRef>
              <c:f>'K. Lindert graphs'!$D$6:$D$30</c:f>
              <c:numCache>
                <c:formatCode>0.00%</c:formatCode>
                <c:ptCount val="25"/>
                <c:pt idx="0">
                  <c:v>0.0035534336299221</c:v>
                </c:pt>
                <c:pt idx="1">
                  <c:v>0.00330871347273929</c:v>
                </c:pt>
                <c:pt idx="2">
                  <c:v>0.0033113543225594</c:v>
                </c:pt>
                <c:pt idx="3">
                  <c:v>0.00335738813078914</c:v>
                </c:pt>
                <c:pt idx="4">
                  <c:v>0.00359170543701835</c:v>
                </c:pt>
                <c:pt idx="5">
                  <c:v>0.0039068714177382</c:v>
                </c:pt>
                <c:pt idx="6">
                  <c:v>0.00458304610811546</c:v>
                </c:pt>
                <c:pt idx="7">
                  <c:v>0.00443910511374604</c:v>
                </c:pt>
                <c:pt idx="8">
                  <c:v>0.00470874954682457</c:v>
                </c:pt>
                <c:pt idx="10">
                  <c:v>0.0167449030071065</c:v>
                </c:pt>
                <c:pt idx="11">
                  <c:v>0.0171221857170933</c:v>
                </c:pt>
                <c:pt idx="12">
                  <c:v>0.0182413475149375</c:v>
                </c:pt>
                <c:pt idx="13">
                  <c:v>0.0207519377582144</c:v>
                </c:pt>
                <c:pt idx="14">
                  <c:v>0.0204954535022034</c:v>
                </c:pt>
                <c:pt idx="15">
                  <c:v>0.0216310771116906</c:v>
                </c:pt>
                <c:pt idx="16">
                  <c:v>0.0228719167183781</c:v>
                </c:pt>
                <c:pt idx="18" formatCode="General">
                  <c:v>0.0</c:v>
                </c:pt>
                <c:pt idx="19">
                  <c:v>0.0663460049468257</c:v>
                </c:pt>
                <c:pt idx="20">
                  <c:v>0.063467947906159</c:v>
                </c:pt>
                <c:pt idx="21">
                  <c:v>0.0709291555387558</c:v>
                </c:pt>
                <c:pt idx="22">
                  <c:v>0.0732753846512279</c:v>
                </c:pt>
                <c:pt idx="23">
                  <c:v>0.0749925182294698</c:v>
                </c:pt>
                <c:pt idx="24">
                  <c:v>0.0736939359949109</c:v>
                </c:pt>
              </c:numCache>
            </c:numRef>
          </c:val>
        </c:ser>
        <c:dLbls/>
        <c:axId val="624715272"/>
        <c:axId val="509484552"/>
      </c:barChart>
      <c:catAx>
        <c:axId val="624715272"/>
        <c:scaling>
          <c:orientation val="minMax"/>
        </c:scaling>
        <c:axPos val="b"/>
        <c:numFmt formatCode="General" sourceLinked="1"/>
        <c:majorTickMark val="none"/>
        <c:tickLblPos val="nextTo"/>
        <c:crossAx val="509484552"/>
        <c:crosses val="autoZero"/>
        <c:auto val="1"/>
        <c:lblAlgn val="ctr"/>
        <c:lblOffset val="100"/>
      </c:catAx>
      <c:valAx>
        <c:axId val="509484552"/>
        <c:scaling>
          <c:orientation val="minMax"/>
        </c:scaling>
        <c:axPos val="l"/>
        <c:majorGridlines/>
        <c:numFmt formatCode="0.00%" sourceLinked="1"/>
        <c:majorTickMark val="none"/>
        <c:tickLblPos val="nextTo"/>
        <c:crossAx val="62471527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Debt Expenditure / GDP 1950-98</a:t>
            </a:r>
          </a:p>
          <a:p>
            <a:pPr>
              <a:defRPr/>
            </a:pPr>
            <a:r>
              <a:rPr lang="en-US" sz="1200"/>
              <a:t>Source: Central Bank/Hacienda,</a:t>
            </a:r>
            <a:r>
              <a:rPr lang="en-US" sz="1200" baseline="0"/>
              <a:t> provided by Juan Diego Trejos for forthcoming paper by L Arroyo &amp; P Lindert (2014)</a:t>
            </a:r>
            <a:endParaRPr lang="en-US" sz="12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'K. Lindert graphs'!$B$33</c:f>
              <c:strCache>
                <c:ptCount val="1"/>
                <c:pt idx="0">
                  <c:v>debt/gdp</c:v>
                </c:pt>
              </c:strCache>
            </c:strRef>
          </c:tx>
          <c:cat>
            <c:numRef>
              <c:f>'K. Lindert graphs'!$A$34:$A$71</c:f>
              <c:numCache>
                <c:formatCode>General</c:formatCode>
                <c:ptCount val="38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10">
                  <c:v>1973.0</c:v>
                </c:pt>
                <c:pt idx="11">
                  <c:v>1974.0</c:v>
                </c:pt>
                <c:pt idx="12">
                  <c:v>1975.0</c:v>
                </c:pt>
                <c:pt idx="13">
                  <c:v>1976.0</c:v>
                </c:pt>
                <c:pt idx="14">
                  <c:v>1977.0</c:v>
                </c:pt>
                <c:pt idx="15">
                  <c:v>1978.0</c:v>
                </c:pt>
                <c:pt idx="16">
                  <c:v>1979.0</c:v>
                </c:pt>
                <c:pt idx="18">
                  <c:v>1980.0</c:v>
                </c:pt>
                <c:pt idx="19">
                  <c:v>1981.0</c:v>
                </c:pt>
                <c:pt idx="20">
                  <c:v>1982.0</c:v>
                </c:pt>
                <c:pt idx="21">
                  <c:v>1983.0</c:v>
                </c:pt>
                <c:pt idx="22">
                  <c:v>1984.0</c:v>
                </c:pt>
                <c:pt idx="23">
                  <c:v>1985.0</c:v>
                </c:pt>
                <c:pt idx="24">
                  <c:v>1986.0</c:v>
                </c:pt>
                <c:pt idx="25">
                  <c:v>1987.0</c:v>
                </c:pt>
                <c:pt idx="26">
                  <c:v>1988.0</c:v>
                </c:pt>
                <c:pt idx="27">
                  <c:v>1989.0</c:v>
                </c:pt>
                <c:pt idx="29">
                  <c:v>1990.0</c:v>
                </c:pt>
                <c:pt idx="30">
                  <c:v>1991.0</c:v>
                </c:pt>
                <c:pt idx="31">
                  <c:v>1992.0</c:v>
                </c:pt>
                <c:pt idx="32">
                  <c:v>1993.0</c:v>
                </c:pt>
                <c:pt idx="33">
                  <c:v>1994.0</c:v>
                </c:pt>
                <c:pt idx="34">
                  <c:v>1995.0</c:v>
                </c:pt>
                <c:pt idx="35">
                  <c:v>1996.0</c:v>
                </c:pt>
                <c:pt idx="36">
                  <c:v>1997.0</c:v>
                </c:pt>
                <c:pt idx="37">
                  <c:v>1998.0</c:v>
                </c:pt>
              </c:numCache>
            </c:numRef>
          </c:cat>
          <c:val>
            <c:numRef>
              <c:f>'K. Lindert graphs'!$B$34:$B$71</c:f>
              <c:numCache>
                <c:formatCode>0.00%</c:formatCode>
                <c:ptCount val="38"/>
                <c:pt idx="0">
                  <c:v>0.0200994830864935</c:v>
                </c:pt>
                <c:pt idx="1">
                  <c:v>0.0135313444181812</c:v>
                </c:pt>
                <c:pt idx="2">
                  <c:v>0.0123620824375715</c:v>
                </c:pt>
                <c:pt idx="3">
                  <c:v>0.0118822671631793</c:v>
                </c:pt>
                <c:pt idx="4">
                  <c:v>0.0121590053942341</c:v>
                </c:pt>
                <c:pt idx="5">
                  <c:v>0.0135836737151636</c:v>
                </c:pt>
                <c:pt idx="6">
                  <c:v>0.0146643738341349</c:v>
                </c:pt>
                <c:pt idx="7">
                  <c:v>0.0135433153037759</c:v>
                </c:pt>
                <c:pt idx="8">
                  <c:v>0.0166821253163382</c:v>
                </c:pt>
                <c:pt idx="10">
                  <c:v>0.0103777194637818</c:v>
                </c:pt>
                <c:pt idx="11">
                  <c:v>0.00982623589490943</c:v>
                </c:pt>
                <c:pt idx="12">
                  <c:v>0.00927321702745829</c:v>
                </c:pt>
                <c:pt idx="13">
                  <c:v>0.00776542910370601</c:v>
                </c:pt>
                <c:pt idx="14">
                  <c:v>0.00836929814974116</c:v>
                </c:pt>
                <c:pt idx="15">
                  <c:v>0.0118339588189396</c:v>
                </c:pt>
                <c:pt idx="16">
                  <c:v>0.0141547939665865</c:v>
                </c:pt>
                <c:pt idx="18">
                  <c:v>0.0171451748016424</c:v>
                </c:pt>
                <c:pt idx="19">
                  <c:v>0.0196680245939905</c:v>
                </c:pt>
                <c:pt idx="20">
                  <c:v>0.0211075474528103</c:v>
                </c:pt>
                <c:pt idx="21">
                  <c:v>0.0227563881383136</c:v>
                </c:pt>
                <c:pt idx="22">
                  <c:v>0.0202828719780314</c:v>
                </c:pt>
                <c:pt idx="23">
                  <c:v>0.016924903341655</c:v>
                </c:pt>
                <c:pt idx="24">
                  <c:v>0.0199593347530765</c:v>
                </c:pt>
                <c:pt idx="25">
                  <c:v>0.0177763023904192</c:v>
                </c:pt>
                <c:pt idx="26">
                  <c:v>0.0167961770023883</c:v>
                </c:pt>
                <c:pt idx="27">
                  <c:v>0.0194598886591237</c:v>
                </c:pt>
                <c:pt idx="29">
                  <c:v>0.0240809091209422</c:v>
                </c:pt>
                <c:pt idx="30">
                  <c:v>0.0312131032678973</c:v>
                </c:pt>
                <c:pt idx="31">
                  <c:v>0.0323206289128504</c:v>
                </c:pt>
                <c:pt idx="32">
                  <c:v>0.0275612727686291</c:v>
                </c:pt>
                <c:pt idx="33">
                  <c:v>0.0316077354816323</c:v>
                </c:pt>
                <c:pt idx="34">
                  <c:v>0.044879082552263</c:v>
                </c:pt>
                <c:pt idx="35">
                  <c:v>0.0455795372755164</c:v>
                </c:pt>
                <c:pt idx="36">
                  <c:v>0.0379389903979908</c:v>
                </c:pt>
                <c:pt idx="37">
                  <c:v>0.0319908846165411</c:v>
                </c:pt>
              </c:numCache>
            </c:numRef>
          </c:val>
        </c:ser>
        <c:dLbls/>
        <c:axId val="509509016"/>
        <c:axId val="548998696"/>
      </c:barChart>
      <c:catAx>
        <c:axId val="509509016"/>
        <c:scaling>
          <c:orientation val="minMax"/>
        </c:scaling>
        <c:axPos val="b"/>
        <c:numFmt formatCode="General" sourceLinked="1"/>
        <c:tickLblPos val="nextTo"/>
        <c:crossAx val="548998696"/>
        <c:crosses val="autoZero"/>
        <c:auto val="1"/>
        <c:lblAlgn val="ctr"/>
        <c:lblOffset val="100"/>
      </c:catAx>
      <c:valAx>
        <c:axId val="548998696"/>
        <c:scaling>
          <c:orientation val="minMax"/>
        </c:scaling>
        <c:axPos val="l"/>
        <c:majorGridlines/>
        <c:numFmt formatCode="0.00%" sourceLinked="1"/>
        <c:tickLblPos val="nextTo"/>
        <c:crossAx val="509509016"/>
        <c:crosses val="autoZero"/>
        <c:crossBetween val="between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18</xdr:row>
      <xdr:rowOff>0</xdr:rowOff>
    </xdr:from>
    <xdr:to>
      <xdr:col>56</xdr:col>
      <xdr:colOff>120650</xdr:colOff>
      <xdr:row>46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958850</xdr:colOff>
      <xdr:row>6</xdr:row>
      <xdr:rowOff>50800</xdr:rowOff>
    </xdr:from>
    <xdr:to>
      <xdr:col>16</xdr:col>
      <xdr:colOff>787400</xdr:colOff>
      <xdr:row>32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125730</xdr:colOff>
      <xdr:row>5</xdr:row>
      <xdr:rowOff>175266</xdr:rowOff>
    </xdr:from>
    <xdr:to>
      <xdr:col>23</xdr:col>
      <xdr:colOff>701040</xdr:colOff>
      <xdr:row>25</xdr:row>
      <xdr:rowOff>53340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</xdr:colOff>
      <xdr:row>4</xdr:row>
      <xdr:rowOff>175260</xdr:rowOff>
    </xdr:from>
    <xdr:to>
      <xdr:col>22</xdr:col>
      <xdr:colOff>487680</xdr:colOff>
      <xdr:row>20</xdr:row>
      <xdr:rowOff>140970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304800</xdr:colOff>
      <xdr:row>46</xdr:row>
      <xdr:rowOff>22860</xdr:rowOff>
    </xdr:from>
    <xdr:to>
      <xdr:col>13</xdr:col>
      <xdr:colOff>266700</xdr:colOff>
      <xdr:row>63</xdr:row>
      <xdr:rowOff>80010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lindert/Downloads/GD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GDP"/>
    </sheetNames>
    <sheetDataSet>
      <sheetData sheetId="0"/>
      <sheetData sheetId="1">
        <row r="20">
          <cell r="H20">
            <v>289768.559137795</v>
          </cell>
        </row>
        <row r="21">
          <cell r="H21">
            <v>356087.40506630699</v>
          </cell>
        </row>
        <row r="22">
          <cell r="H22">
            <v>373278.62792905036</v>
          </cell>
        </row>
        <row r="23">
          <cell r="H23">
            <v>389070.90481372457</v>
          </cell>
        </row>
        <row r="24">
          <cell r="H24">
            <v>359521.34568780242</v>
          </cell>
        </row>
        <row r="25">
          <cell r="H25">
            <v>425845.59713325906</v>
          </cell>
        </row>
        <row r="26">
          <cell r="H26">
            <v>481184.06297403673</v>
          </cell>
        </row>
        <row r="27">
          <cell r="H27">
            <v>604235.2417875455</v>
          </cell>
        </row>
        <row r="28">
          <cell r="H28">
            <v>577163.8780077633</v>
          </cell>
        </row>
        <row r="29">
          <cell r="H29">
            <v>711725.41784306173</v>
          </cell>
        </row>
        <row r="30">
          <cell r="H30">
            <v>801691.51886872912</v>
          </cell>
        </row>
        <row r="31">
          <cell r="H31">
            <v>1098481.2716310788</v>
          </cell>
        </row>
        <row r="32">
          <cell r="H32">
            <v>1185938.4471835489</v>
          </cell>
        </row>
        <row r="33">
          <cell r="H33">
            <v>1269048.6760255208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53"/>
  <sheetViews>
    <sheetView workbookViewId="0">
      <selection activeCell="A10" sqref="A10"/>
    </sheetView>
  </sheetViews>
  <sheetFormatPr baseColWidth="10" defaultColWidth="11.1640625" defaultRowHeight="15"/>
  <cols>
    <col min="1" max="1" width="143.83203125" customWidth="1"/>
  </cols>
  <sheetData>
    <row r="1" spans="1:1" ht="23">
      <c r="A1" s="19" t="s">
        <v>37</v>
      </c>
    </row>
    <row r="2" spans="1:1" ht="23">
      <c r="A2" s="19" t="s">
        <v>34</v>
      </c>
    </row>
    <row r="3" spans="1:1">
      <c r="A3" s="16" t="s">
        <v>81</v>
      </c>
    </row>
    <row r="4" spans="1:1">
      <c r="A4" s="16" t="s">
        <v>82</v>
      </c>
    </row>
    <row r="5" spans="1:1">
      <c r="A5" s="16" t="s">
        <v>83</v>
      </c>
    </row>
    <row r="6" spans="1:1">
      <c r="A6" s="16"/>
    </row>
    <row r="7" spans="1:1">
      <c r="A7" s="3"/>
    </row>
    <row r="8" spans="1:1">
      <c r="A8" s="3" t="s">
        <v>77</v>
      </c>
    </row>
    <row r="9" spans="1:1">
      <c r="A9" s="3"/>
    </row>
    <row r="10" spans="1:1">
      <c r="A10" t="s">
        <v>80</v>
      </c>
    </row>
    <row r="11" spans="1:1">
      <c r="A11" t="s">
        <v>38</v>
      </c>
    </row>
    <row r="12" spans="1:1">
      <c r="A12" t="s">
        <v>88</v>
      </c>
    </row>
    <row r="14" spans="1:1" ht="60">
      <c r="A14" s="18" t="s">
        <v>78</v>
      </c>
    </row>
    <row r="15" spans="1:1">
      <c r="A15" s="17"/>
    </row>
    <row r="16" spans="1:1" ht="75">
      <c r="A16" s="18" t="s">
        <v>31</v>
      </c>
    </row>
    <row r="17" spans="1:1">
      <c r="A17" s="17"/>
    </row>
    <row r="18" spans="1:1" ht="30">
      <c r="A18" s="18" t="s">
        <v>79</v>
      </c>
    </row>
    <row r="20" spans="1:1">
      <c r="A20" t="s">
        <v>29</v>
      </c>
    </row>
    <row r="21" spans="1:1">
      <c r="A21" t="s">
        <v>28</v>
      </c>
    </row>
    <row r="23" spans="1:1">
      <c r="A23" t="s">
        <v>30</v>
      </c>
    </row>
    <row r="25" spans="1:1">
      <c r="A25" t="s">
        <v>33</v>
      </c>
    </row>
    <row r="27" spans="1:1">
      <c r="A27" s="62" t="s">
        <v>1</v>
      </c>
    </row>
    <row r="28" spans="1:1">
      <c r="A28" t="s">
        <v>36</v>
      </c>
    </row>
    <row r="29" spans="1:1">
      <c r="A29" t="s">
        <v>0</v>
      </c>
    </row>
    <row r="52" spans="1:1">
      <c r="A52" s="16"/>
    </row>
    <row r="53" spans="1:1">
      <c r="A53" s="16"/>
    </row>
  </sheetData>
  <phoneticPr fontId="1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49"/>
  <sheetViews>
    <sheetView workbookViewId="0">
      <pane xSplit="1" ySplit="5" topLeftCell="B80" activePane="bottomRight" state="frozen"/>
      <selection pane="topRight" activeCell="B1" sqref="B1"/>
      <selection pane="bottomLeft" activeCell="A6" sqref="A6"/>
      <selection pane="bottomRight" activeCell="J86" sqref="J86:J149"/>
    </sheetView>
  </sheetViews>
  <sheetFormatPr baseColWidth="10" defaultColWidth="11.1640625" defaultRowHeight="15"/>
  <cols>
    <col min="2" max="2" width="11.1640625" style="20"/>
    <col min="3" max="3" width="19" style="20" customWidth="1"/>
    <col min="4" max="5" width="14.6640625" style="20" customWidth="1"/>
    <col min="6" max="8" width="11.1640625" style="20"/>
    <col min="9" max="9" width="14.1640625" style="20" customWidth="1"/>
  </cols>
  <sheetData>
    <row r="1" spans="1:10" ht="18">
      <c r="A1" s="4" t="s">
        <v>39</v>
      </c>
      <c r="B1" s="8"/>
    </row>
    <row r="2" spans="1:10">
      <c r="A2" t="s">
        <v>45</v>
      </c>
    </row>
    <row r="5" spans="1:10" s="6" customFormat="1">
      <c r="B5" s="10" t="s">
        <v>46</v>
      </c>
      <c r="C5" s="10" t="s">
        <v>40</v>
      </c>
      <c r="D5" s="10" t="s">
        <v>48</v>
      </c>
      <c r="E5" s="10" t="s">
        <v>41</v>
      </c>
      <c r="F5" s="10" t="s">
        <v>47</v>
      </c>
      <c r="G5" s="10" t="s">
        <v>42</v>
      </c>
      <c r="H5" s="10" t="s">
        <v>43</v>
      </c>
      <c r="I5" s="10" t="s">
        <v>44</v>
      </c>
      <c r="J5" s="6" t="s">
        <v>19</v>
      </c>
    </row>
    <row r="6" spans="1:10">
      <c r="A6">
        <v>1870</v>
      </c>
      <c r="B6" s="20">
        <v>0</v>
      </c>
      <c r="D6" s="21">
        <v>0.6</v>
      </c>
      <c r="G6" s="21">
        <v>0.3</v>
      </c>
      <c r="I6" s="21">
        <v>1.1000000000000001</v>
      </c>
    </row>
    <row r="7" spans="1:10">
      <c r="A7">
        <v>1871</v>
      </c>
      <c r="B7" s="22">
        <v>0</v>
      </c>
      <c r="D7" s="21">
        <v>0.9</v>
      </c>
      <c r="G7" s="21">
        <v>0.6</v>
      </c>
      <c r="I7" s="21">
        <v>1.5</v>
      </c>
    </row>
    <row r="8" spans="1:10">
      <c r="A8">
        <v>1872</v>
      </c>
      <c r="B8" s="22">
        <v>0</v>
      </c>
      <c r="D8" s="21">
        <v>1.3</v>
      </c>
      <c r="G8" s="21">
        <v>0.9</v>
      </c>
      <c r="I8" s="21">
        <v>2.2000000000000002</v>
      </c>
    </row>
    <row r="9" spans="1:10">
      <c r="A9">
        <v>1873</v>
      </c>
      <c r="B9" s="22">
        <v>0</v>
      </c>
      <c r="D9" s="21">
        <v>1.6</v>
      </c>
      <c r="G9" s="21">
        <v>1.2</v>
      </c>
      <c r="I9" s="21">
        <v>2.7</v>
      </c>
    </row>
    <row r="10" spans="1:10">
      <c r="A10">
        <v>1874</v>
      </c>
      <c r="B10" s="22">
        <v>0</v>
      </c>
      <c r="D10" s="21">
        <v>1.2</v>
      </c>
      <c r="G10" s="21">
        <v>0.8</v>
      </c>
      <c r="I10" s="21">
        <v>2.4</v>
      </c>
    </row>
    <row r="11" spans="1:10">
      <c r="A11">
        <v>1875</v>
      </c>
      <c r="B11" s="22">
        <v>0</v>
      </c>
      <c r="D11" s="21">
        <v>1.2</v>
      </c>
      <c r="G11" s="21">
        <v>0.7</v>
      </c>
      <c r="I11" s="21">
        <v>2.5</v>
      </c>
    </row>
    <row r="12" spans="1:10">
      <c r="A12">
        <v>1876</v>
      </c>
      <c r="B12" s="22">
        <v>0</v>
      </c>
      <c r="D12" s="21">
        <v>1.2</v>
      </c>
      <c r="G12" s="21">
        <v>0.7</v>
      </c>
      <c r="I12" s="21">
        <v>2.2999999999999998</v>
      </c>
    </row>
    <row r="13" spans="1:10">
      <c r="A13">
        <v>1877</v>
      </c>
      <c r="B13" s="22">
        <v>0</v>
      </c>
      <c r="D13" s="21">
        <v>1.5</v>
      </c>
      <c r="G13" s="21">
        <v>1</v>
      </c>
      <c r="I13" s="21">
        <v>2.6</v>
      </c>
    </row>
    <row r="14" spans="1:10">
      <c r="A14">
        <v>1878</v>
      </c>
      <c r="B14" s="22">
        <v>0</v>
      </c>
      <c r="D14" s="21">
        <v>1.6</v>
      </c>
      <c r="G14" s="21">
        <v>1.1000000000000001</v>
      </c>
      <c r="I14" s="21">
        <v>2.6</v>
      </c>
    </row>
    <row r="15" spans="1:10">
      <c r="A15">
        <v>1879</v>
      </c>
      <c r="B15" s="22">
        <v>0</v>
      </c>
      <c r="D15" s="21">
        <v>1.5</v>
      </c>
      <c r="G15" s="21">
        <v>1</v>
      </c>
      <c r="I15" s="21">
        <v>2.5</v>
      </c>
    </row>
    <row r="16" spans="1:10">
      <c r="A16">
        <v>1880</v>
      </c>
      <c r="B16" s="22">
        <v>0</v>
      </c>
      <c r="D16" s="21">
        <v>1.2</v>
      </c>
      <c r="G16" s="21">
        <v>0.8</v>
      </c>
      <c r="I16" s="21">
        <v>2</v>
      </c>
    </row>
    <row r="17" spans="1:9">
      <c r="A17">
        <v>1881</v>
      </c>
      <c r="B17" s="22">
        <v>0</v>
      </c>
      <c r="D17" s="21">
        <v>0</v>
      </c>
      <c r="G17" s="21">
        <v>0</v>
      </c>
      <c r="I17" s="21">
        <v>0</v>
      </c>
    </row>
    <row r="18" spans="1:9">
      <c r="A18">
        <v>1882</v>
      </c>
      <c r="B18" s="22">
        <v>0</v>
      </c>
      <c r="D18" s="21">
        <v>0.8</v>
      </c>
      <c r="G18" s="21">
        <v>0.5</v>
      </c>
      <c r="I18" s="21">
        <v>1.4</v>
      </c>
    </row>
    <row r="19" spans="1:9">
      <c r="A19">
        <v>1883</v>
      </c>
      <c r="B19" s="22">
        <v>0</v>
      </c>
      <c r="D19" s="21">
        <v>0.7</v>
      </c>
      <c r="G19" s="21">
        <v>0.4</v>
      </c>
      <c r="I19" s="21">
        <v>1.4</v>
      </c>
    </row>
    <row r="20" spans="1:9">
      <c r="A20">
        <v>1884</v>
      </c>
      <c r="B20" s="22">
        <v>0</v>
      </c>
      <c r="D20" s="21">
        <v>1.1000000000000001</v>
      </c>
      <c r="G20" s="21">
        <v>0.8</v>
      </c>
      <c r="I20" s="21">
        <v>2</v>
      </c>
    </row>
    <row r="21" spans="1:9">
      <c r="A21">
        <v>1885</v>
      </c>
      <c r="B21" s="22">
        <v>0</v>
      </c>
      <c r="D21" s="21">
        <v>1.5</v>
      </c>
      <c r="G21" s="21">
        <v>0.9</v>
      </c>
      <c r="I21" s="21">
        <v>2.5</v>
      </c>
    </row>
    <row r="22" spans="1:9">
      <c r="A22">
        <v>1886</v>
      </c>
      <c r="B22" s="22">
        <v>0</v>
      </c>
      <c r="D22" s="21">
        <v>1</v>
      </c>
      <c r="G22" s="21">
        <v>0.9</v>
      </c>
      <c r="I22" s="21">
        <v>2.5</v>
      </c>
    </row>
    <row r="23" spans="1:9">
      <c r="A23">
        <v>1887</v>
      </c>
      <c r="B23" s="22">
        <v>0</v>
      </c>
      <c r="D23" s="21">
        <v>2</v>
      </c>
      <c r="G23" s="21">
        <v>1.3</v>
      </c>
      <c r="I23" s="21">
        <v>3.3</v>
      </c>
    </row>
    <row r="24" spans="1:9">
      <c r="A24">
        <v>1888</v>
      </c>
      <c r="B24" s="22">
        <v>0</v>
      </c>
      <c r="D24" s="21">
        <v>2.4</v>
      </c>
      <c r="G24" s="21">
        <v>1.7</v>
      </c>
      <c r="I24" s="21">
        <v>3.7</v>
      </c>
    </row>
    <row r="25" spans="1:9">
      <c r="A25">
        <v>1889</v>
      </c>
      <c r="B25" s="22">
        <v>0</v>
      </c>
      <c r="D25" s="21">
        <v>2.6</v>
      </c>
      <c r="G25" s="21">
        <v>1.8</v>
      </c>
      <c r="I25" s="21">
        <v>4.0999999999999996</v>
      </c>
    </row>
    <row r="26" spans="1:9">
      <c r="A26">
        <v>1890</v>
      </c>
      <c r="B26" s="22">
        <v>0</v>
      </c>
      <c r="D26" s="21">
        <v>3</v>
      </c>
      <c r="G26" s="21">
        <v>2.2000000000000002</v>
      </c>
      <c r="I26" s="21">
        <v>4.8</v>
      </c>
    </row>
    <row r="27" spans="1:9">
      <c r="A27">
        <v>1891</v>
      </c>
      <c r="B27" s="22">
        <v>0</v>
      </c>
      <c r="D27" s="21">
        <v>3.2</v>
      </c>
      <c r="G27" s="21">
        <v>2.2999999999999998</v>
      </c>
      <c r="I27" s="21">
        <v>5</v>
      </c>
    </row>
    <row r="28" spans="1:9">
      <c r="A28">
        <v>1892</v>
      </c>
      <c r="B28" s="22">
        <v>0</v>
      </c>
      <c r="D28" s="21">
        <v>2.2999999999999998</v>
      </c>
      <c r="G28" s="21">
        <v>1.5</v>
      </c>
      <c r="I28" s="21">
        <v>4.1999999999999993</v>
      </c>
    </row>
    <row r="29" spans="1:9">
      <c r="A29">
        <v>1893</v>
      </c>
      <c r="B29" s="22">
        <v>0</v>
      </c>
      <c r="D29" s="21">
        <v>3.1</v>
      </c>
      <c r="G29" s="21">
        <v>2.2999999999999998</v>
      </c>
      <c r="I29" s="21">
        <v>5.2</v>
      </c>
    </row>
    <row r="30" spans="1:9">
      <c r="A30">
        <v>1894</v>
      </c>
      <c r="B30" s="22">
        <v>0</v>
      </c>
      <c r="D30" s="21">
        <v>3.7</v>
      </c>
      <c r="G30" s="21">
        <v>2.8</v>
      </c>
      <c r="I30" s="21">
        <v>6.2</v>
      </c>
    </row>
    <row r="31" spans="1:9">
      <c r="A31">
        <v>1895</v>
      </c>
      <c r="B31" s="22">
        <v>0</v>
      </c>
      <c r="D31" s="21">
        <v>3.7</v>
      </c>
      <c r="G31" s="21">
        <v>2.8</v>
      </c>
      <c r="I31" s="21">
        <v>6.1</v>
      </c>
    </row>
    <row r="32" spans="1:9">
      <c r="A32">
        <v>1896</v>
      </c>
      <c r="B32" s="22">
        <v>0</v>
      </c>
      <c r="D32" s="21">
        <v>4.4000000000000004</v>
      </c>
      <c r="G32" s="21">
        <v>3.5</v>
      </c>
      <c r="I32" s="21">
        <v>6.9</v>
      </c>
    </row>
    <row r="33" spans="1:9">
      <c r="A33">
        <v>1897</v>
      </c>
      <c r="B33" s="22">
        <v>0</v>
      </c>
      <c r="D33" s="21">
        <v>4.3</v>
      </c>
      <c r="G33" s="21">
        <v>3.5</v>
      </c>
      <c r="I33" s="21">
        <v>6.9</v>
      </c>
    </row>
    <row r="34" spans="1:9">
      <c r="A34">
        <v>1898</v>
      </c>
      <c r="B34" s="22">
        <v>0</v>
      </c>
      <c r="D34" s="21">
        <v>4.4000000000000004</v>
      </c>
      <c r="G34" s="21">
        <v>3.6</v>
      </c>
      <c r="I34" s="21">
        <v>6.6000000000000005</v>
      </c>
    </row>
    <row r="35" spans="1:9">
      <c r="A35">
        <v>1899</v>
      </c>
      <c r="B35" s="22">
        <v>0</v>
      </c>
      <c r="D35" s="21">
        <v>3.8</v>
      </c>
      <c r="G35" s="21">
        <v>3.1</v>
      </c>
      <c r="I35" s="21">
        <v>6</v>
      </c>
    </row>
    <row r="36" spans="1:9">
      <c r="A36">
        <v>1900</v>
      </c>
      <c r="B36" s="22">
        <v>0</v>
      </c>
      <c r="D36" s="21">
        <v>4.4000000000000004</v>
      </c>
      <c r="G36" s="21">
        <v>3.6</v>
      </c>
      <c r="I36" s="21">
        <v>6.4</v>
      </c>
    </row>
    <row r="37" spans="1:9">
      <c r="A37">
        <v>1901</v>
      </c>
      <c r="B37" s="22">
        <v>0</v>
      </c>
      <c r="D37" s="21">
        <v>3.3</v>
      </c>
      <c r="G37" s="21">
        <v>2.8</v>
      </c>
      <c r="I37" s="21">
        <v>4.8</v>
      </c>
    </row>
    <row r="38" spans="1:9">
      <c r="A38">
        <v>1902</v>
      </c>
      <c r="B38" s="22">
        <v>0</v>
      </c>
      <c r="D38" s="21">
        <v>3.5</v>
      </c>
      <c r="G38" s="21">
        <v>3</v>
      </c>
      <c r="I38" s="21">
        <v>5</v>
      </c>
    </row>
    <row r="39" spans="1:9">
      <c r="A39">
        <v>1903</v>
      </c>
      <c r="B39" s="22">
        <v>0</v>
      </c>
      <c r="D39" s="21">
        <v>3.7</v>
      </c>
      <c r="G39" s="21">
        <v>3.5</v>
      </c>
      <c r="I39" s="21">
        <v>4.9000000000000004</v>
      </c>
    </row>
    <row r="40" spans="1:9">
      <c r="A40">
        <v>1904</v>
      </c>
      <c r="B40" s="22">
        <v>0</v>
      </c>
      <c r="D40" s="21">
        <v>3.9</v>
      </c>
      <c r="G40" s="21">
        <v>3.7</v>
      </c>
      <c r="I40" s="21">
        <v>5.2</v>
      </c>
    </row>
    <row r="41" spans="1:9">
      <c r="A41">
        <v>1905</v>
      </c>
      <c r="B41" s="22">
        <v>0</v>
      </c>
      <c r="D41" s="21">
        <v>4.3</v>
      </c>
      <c r="G41" s="21">
        <v>4</v>
      </c>
      <c r="I41" s="21">
        <v>6.1999999999999993</v>
      </c>
    </row>
    <row r="42" spans="1:9">
      <c r="A42">
        <v>1906</v>
      </c>
      <c r="B42" s="22">
        <v>0</v>
      </c>
      <c r="D42" s="21">
        <v>4.5999999999999996</v>
      </c>
      <c r="G42" s="21">
        <v>4.3</v>
      </c>
      <c r="I42" s="21">
        <v>6.8999999999999995</v>
      </c>
    </row>
    <row r="43" spans="1:9">
      <c r="A43">
        <v>1907</v>
      </c>
      <c r="B43" s="22">
        <v>0</v>
      </c>
      <c r="D43" s="21">
        <v>5.3</v>
      </c>
      <c r="G43" s="21">
        <v>5.2</v>
      </c>
      <c r="I43" s="21">
        <v>7.9</v>
      </c>
    </row>
    <row r="44" spans="1:9">
      <c r="A44">
        <v>1908</v>
      </c>
      <c r="B44" s="22">
        <v>0</v>
      </c>
      <c r="D44" s="21">
        <v>3.3</v>
      </c>
      <c r="G44" s="21">
        <v>3.2</v>
      </c>
      <c r="I44" s="21">
        <v>5.0999999999999996</v>
      </c>
    </row>
    <row r="45" spans="1:9">
      <c r="A45">
        <v>1909</v>
      </c>
      <c r="B45" s="22">
        <v>0</v>
      </c>
      <c r="D45" s="21">
        <v>4.9000000000000004</v>
      </c>
      <c r="G45" s="21">
        <v>4.8</v>
      </c>
      <c r="I45" s="21">
        <v>7.3000000000000007</v>
      </c>
    </row>
    <row r="46" spans="1:9">
      <c r="A46">
        <v>1910</v>
      </c>
      <c r="B46" s="22">
        <v>0</v>
      </c>
      <c r="D46" s="21">
        <v>5.3</v>
      </c>
      <c r="G46" s="21">
        <v>5.2</v>
      </c>
      <c r="I46" s="21">
        <v>8</v>
      </c>
    </row>
    <row r="47" spans="1:9">
      <c r="A47">
        <v>1911</v>
      </c>
      <c r="B47" s="22">
        <v>0</v>
      </c>
      <c r="D47" s="21">
        <v>6.3</v>
      </c>
      <c r="G47" s="21">
        <v>6.2</v>
      </c>
      <c r="I47" s="21">
        <v>9.6</v>
      </c>
    </row>
    <row r="48" spans="1:9">
      <c r="A48">
        <v>1912</v>
      </c>
      <c r="B48" s="22">
        <v>0</v>
      </c>
      <c r="D48" s="21">
        <v>6.6</v>
      </c>
      <c r="G48" s="21">
        <v>6.3</v>
      </c>
      <c r="I48" s="21">
        <v>9.8999999999999986</v>
      </c>
    </row>
    <row r="49" spans="1:9">
      <c r="A49">
        <v>1913</v>
      </c>
      <c r="B49" s="22">
        <v>0</v>
      </c>
      <c r="D49" s="21">
        <v>6</v>
      </c>
      <c r="G49" s="21">
        <v>5.8</v>
      </c>
      <c r="I49" s="21">
        <v>9.5</v>
      </c>
    </row>
    <row r="50" spans="1:9">
      <c r="A50">
        <v>1914</v>
      </c>
      <c r="B50" s="22">
        <v>0</v>
      </c>
      <c r="D50" s="21">
        <v>5.2</v>
      </c>
      <c r="G50" s="21">
        <v>5</v>
      </c>
      <c r="I50" s="21">
        <v>8.5</v>
      </c>
    </row>
    <row r="51" spans="1:9">
      <c r="A51">
        <v>1915</v>
      </c>
      <c r="B51" s="22">
        <v>0</v>
      </c>
      <c r="D51" s="21">
        <v>3.2</v>
      </c>
      <c r="G51" s="21">
        <v>2.9</v>
      </c>
      <c r="I51" s="21">
        <v>6.2</v>
      </c>
    </row>
    <row r="52" spans="1:9">
      <c r="A52">
        <v>1916</v>
      </c>
      <c r="B52" s="22">
        <v>0</v>
      </c>
      <c r="D52" s="21">
        <v>4.2</v>
      </c>
      <c r="G52" s="21">
        <v>4</v>
      </c>
      <c r="I52" s="21">
        <v>7.3000000000000007</v>
      </c>
    </row>
    <row r="53" spans="1:9">
      <c r="A53">
        <v>1917</v>
      </c>
      <c r="B53" s="22">
        <v>0</v>
      </c>
      <c r="D53" s="21">
        <v>3.3</v>
      </c>
      <c r="G53" s="21">
        <v>3.1</v>
      </c>
      <c r="I53" s="21">
        <v>6.6999999999999993</v>
      </c>
    </row>
    <row r="54" spans="1:9">
      <c r="A54">
        <v>1918</v>
      </c>
      <c r="B54" s="22">
        <v>1.4510000000000001</v>
      </c>
      <c r="D54" s="21">
        <v>2.6</v>
      </c>
      <c r="G54" s="21">
        <v>2.2999999999999998</v>
      </c>
      <c r="I54" s="21">
        <v>7.8999999999999995</v>
      </c>
    </row>
    <row r="55" spans="1:9">
      <c r="A55">
        <v>1919</v>
      </c>
      <c r="B55" s="22">
        <v>1.4379999999999999</v>
      </c>
      <c r="D55" s="21">
        <v>5.6</v>
      </c>
      <c r="G55" s="21">
        <v>4.8</v>
      </c>
      <c r="I55" s="21">
        <v>11.8</v>
      </c>
    </row>
    <row r="56" spans="1:9">
      <c r="A56">
        <v>1920</v>
      </c>
      <c r="B56" s="22">
        <v>0.70099999999999996</v>
      </c>
      <c r="D56" s="21">
        <v>10.7</v>
      </c>
      <c r="G56" s="21">
        <v>9.6999999999999993</v>
      </c>
      <c r="I56" s="21">
        <v>17.7</v>
      </c>
    </row>
    <row r="57" spans="1:9">
      <c r="A57">
        <v>1921</v>
      </c>
      <c r="B57" s="22">
        <v>0.73199999999999998</v>
      </c>
      <c r="D57" s="21">
        <v>10.4</v>
      </c>
      <c r="G57" s="21">
        <v>9.6</v>
      </c>
      <c r="I57" s="21">
        <v>17.399999999999999</v>
      </c>
    </row>
    <row r="58" spans="1:9">
      <c r="A58">
        <v>1922</v>
      </c>
      <c r="B58" s="22">
        <v>0.76500000000000001</v>
      </c>
      <c r="D58" s="21">
        <v>12.2</v>
      </c>
      <c r="G58" s="21">
        <v>11.3</v>
      </c>
      <c r="I58" s="21">
        <v>18.7</v>
      </c>
    </row>
    <row r="59" spans="1:9">
      <c r="A59">
        <v>1923</v>
      </c>
      <c r="B59" s="22">
        <v>0.48899999999999999</v>
      </c>
      <c r="D59" s="21">
        <v>13.4</v>
      </c>
      <c r="G59" s="21">
        <v>11.8</v>
      </c>
      <c r="I59" s="21">
        <v>20</v>
      </c>
    </row>
    <row r="60" spans="1:9">
      <c r="A60">
        <v>1924</v>
      </c>
      <c r="B60" s="22">
        <v>0.436</v>
      </c>
      <c r="D60" s="21">
        <v>15.9</v>
      </c>
      <c r="G60" s="21">
        <v>14.2</v>
      </c>
      <c r="I60" s="21">
        <v>22.9</v>
      </c>
    </row>
    <row r="61" spans="1:9">
      <c r="A61">
        <v>1925</v>
      </c>
      <c r="B61" s="22">
        <v>0.39600000000000002</v>
      </c>
      <c r="D61" s="21">
        <v>17.2</v>
      </c>
      <c r="G61" s="21">
        <v>15.3</v>
      </c>
      <c r="I61" s="21">
        <v>25.299999999999997</v>
      </c>
    </row>
    <row r="62" spans="1:9">
      <c r="A62">
        <v>1926</v>
      </c>
      <c r="B62" s="22">
        <v>0.48899999999999999</v>
      </c>
      <c r="D62" s="21">
        <v>18.7</v>
      </c>
      <c r="G62" s="21">
        <v>16.8</v>
      </c>
      <c r="I62" s="21">
        <v>27</v>
      </c>
    </row>
    <row r="63" spans="1:9">
      <c r="A63">
        <v>1927</v>
      </c>
      <c r="B63" s="22">
        <v>0.56000000000000005</v>
      </c>
      <c r="D63" s="21">
        <v>20.8</v>
      </c>
      <c r="G63" s="21">
        <v>18.7</v>
      </c>
      <c r="I63" s="21">
        <v>30.1</v>
      </c>
    </row>
    <row r="64" spans="1:9">
      <c r="A64">
        <v>1928</v>
      </c>
      <c r="B64" s="22">
        <v>0.81699999999999995</v>
      </c>
      <c r="D64" s="21">
        <v>22.7</v>
      </c>
      <c r="G64" s="21">
        <v>20.7</v>
      </c>
      <c r="I64" s="21">
        <v>32.9</v>
      </c>
    </row>
    <row r="65" spans="1:9">
      <c r="A65">
        <v>1929</v>
      </c>
      <c r="B65" s="22">
        <v>1.0049999999999999</v>
      </c>
      <c r="D65" s="21">
        <v>24.1</v>
      </c>
      <c r="G65" s="21">
        <v>22</v>
      </c>
      <c r="I65" s="21">
        <v>35.1</v>
      </c>
    </row>
    <row r="66" spans="1:9">
      <c r="A66">
        <v>1930</v>
      </c>
      <c r="B66" s="22">
        <v>1.9910000000000001</v>
      </c>
      <c r="D66" s="21">
        <v>17.600000000000001</v>
      </c>
      <c r="G66" s="21">
        <v>15.8</v>
      </c>
      <c r="I66" s="21">
        <v>27.1</v>
      </c>
    </row>
    <row r="67" spans="1:9">
      <c r="A67">
        <v>1931</v>
      </c>
      <c r="B67" s="22">
        <v>1.3280000000000001</v>
      </c>
      <c r="D67" s="21">
        <v>16.8</v>
      </c>
      <c r="G67" s="21">
        <v>15.2</v>
      </c>
      <c r="I67" s="21">
        <v>24</v>
      </c>
    </row>
    <row r="68" spans="1:9">
      <c r="A68">
        <v>1932</v>
      </c>
      <c r="B68" s="22">
        <v>1.542</v>
      </c>
      <c r="D68" s="21">
        <v>14.6</v>
      </c>
      <c r="G68" s="21">
        <v>13.1</v>
      </c>
      <c r="I68" s="21">
        <v>21.200000000000003</v>
      </c>
    </row>
    <row r="69" spans="1:9">
      <c r="A69">
        <v>1933</v>
      </c>
      <c r="B69" s="22">
        <v>1.365</v>
      </c>
      <c r="D69" s="21">
        <v>16.399999999999999</v>
      </c>
      <c r="G69" s="21">
        <v>14.6</v>
      </c>
      <c r="I69" s="21">
        <v>23.599999999999998</v>
      </c>
    </row>
    <row r="70" spans="1:9">
      <c r="A70">
        <v>1934</v>
      </c>
      <c r="B70" s="22">
        <v>0.89900000000000002</v>
      </c>
      <c r="D70" s="21">
        <v>18.100000000000001</v>
      </c>
      <c r="G70" s="21">
        <v>15.9</v>
      </c>
      <c r="I70" s="21">
        <v>26.2</v>
      </c>
    </row>
    <row r="71" spans="1:9">
      <c r="A71">
        <v>1935</v>
      </c>
      <c r="B71" s="22">
        <v>1.0609999999999999</v>
      </c>
      <c r="D71" s="21">
        <v>17.399999999999999</v>
      </c>
      <c r="G71" s="21">
        <v>15</v>
      </c>
      <c r="I71" s="21">
        <v>26.5</v>
      </c>
    </row>
    <row r="72" spans="1:9">
      <c r="A72">
        <v>1936</v>
      </c>
      <c r="B72" s="22">
        <v>1.2909999999999999</v>
      </c>
      <c r="D72" s="21">
        <v>22.5</v>
      </c>
      <c r="G72" s="21">
        <v>19.2</v>
      </c>
      <c r="I72" s="21">
        <v>33</v>
      </c>
    </row>
    <row r="73" spans="1:9">
      <c r="A73">
        <v>1937</v>
      </c>
      <c r="B73" s="22">
        <v>1.147</v>
      </c>
      <c r="D73" s="21">
        <v>25.9</v>
      </c>
      <c r="G73" s="21">
        <v>21.9</v>
      </c>
      <c r="I73" s="21">
        <v>37.799999999999997</v>
      </c>
    </row>
    <row r="74" spans="1:9">
      <c r="A74">
        <v>1938</v>
      </c>
      <c r="B74" s="22">
        <v>1.343</v>
      </c>
      <c r="D74" s="21">
        <v>24.2</v>
      </c>
      <c r="G74" s="21">
        <v>20</v>
      </c>
      <c r="I74" s="21">
        <v>37.200000000000003</v>
      </c>
    </row>
    <row r="75" spans="1:9">
      <c r="A75">
        <v>1939</v>
      </c>
      <c r="B75" s="22">
        <v>1.413</v>
      </c>
      <c r="D75" s="21">
        <v>28</v>
      </c>
      <c r="G75" s="21">
        <v>22.6</v>
      </c>
      <c r="I75" s="21">
        <v>41.9</v>
      </c>
    </row>
    <row r="76" spans="1:9">
      <c r="A76">
        <v>1940</v>
      </c>
      <c r="B76" s="22">
        <v>1.4019999999999999</v>
      </c>
      <c r="D76" s="21">
        <v>26.1</v>
      </c>
      <c r="G76" s="21">
        <v>19.8</v>
      </c>
      <c r="I76" s="21">
        <v>40</v>
      </c>
    </row>
    <row r="77" spans="1:9">
      <c r="A77">
        <v>1941</v>
      </c>
      <c r="B77" s="22">
        <v>1.649</v>
      </c>
      <c r="D77" s="21">
        <v>28.3</v>
      </c>
      <c r="G77" s="21">
        <v>21.9</v>
      </c>
      <c r="I77" s="21">
        <v>41.900000000000006</v>
      </c>
    </row>
    <row r="78" spans="1:9">
      <c r="A78">
        <v>1942</v>
      </c>
      <c r="B78" s="22">
        <v>2.0390000000000001</v>
      </c>
      <c r="D78" s="21">
        <v>19.8</v>
      </c>
      <c r="G78" s="21">
        <v>13.3</v>
      </c>
      <c r="I78" s="21">
        <v>36.4</v>
      </c>
    </row>
    <row r="79" spans="1:9">
      <c r="A79">
        <v>1943</v>
      </c>
      <c r="B79" s="22">
        <v>2.2959999999999998</v>
      </c>
      <c r="D79" s="21">
        <v>28</v>
      </c>
      <c r="G79" s="21">
        <v>20.100000000000001</v>
      </c>
      <c r="I79" s="21">
        <v>49.8</v>
      </c>
    </row>
    <row r="80" spans="1:9">
      <c r="A80">
        <v>1944</v>
      </c>
      <c r="B80" s="22">
        <v>2.6219999999999999</v>
      </c>
      <c r="D80" s="21">
        <v>28.3</v>
      </c>
      <c r="G80" s="21">
        <v>20</v>
      </c>
      <c r="I80" s="21">
        <v>52.1</v>
      </c>
    </row>
    <row r="81" spans="1:10">
      <c r="A81">
        <v>1945</v>
      </c>
      <c r="B81" s="22">
        <v>2.6619999999999999</v>
      </c>
      <c r="D81" s="21">
        <v>32.4</v>
      </c>
      <c r="G81" s="21">
        <v>22.8</v>
      </c>
      <c r="I81" s="21">
        <v>59.8</v>
      </c>
    </row>
    <row r="82" spans="1:10">
      <c r="A82">
        <v>1946</v>
      </c>
      <c r="B82" s="22">
        <v>2.8769999999999998</v>
      </c>
      <c r="C82" s="22">
        <v>1.6765999999999999</v>
      </c>
      <c r="D82" s="21">
        <v>35.700000000000003</v>
      </c>
      <c r="E82" s="22">
        <v>7.9918000000000005</v>
      </c>
      <c r="G82" s="21">
        <v>27.762600000000003</v>
      </c>
      <c r="I82" s="16">
        <v>61.15</v>
      </c>
    </row>
    <row r="83" spans="1:10">
      <c r="A83">
        <v>1947</v>
      </c>
      <c r="B83" s="22">
        <v>6.1950000000000003</v>
      </c>
      <c r="C83" s="22">
        <v>3.6531000000000002</v>
      </c>
      <c r="D83" s="21">
        <v>56.05</v>
      </c>
      <c r="E83" s="22">
        <v>13.742100000000001</v>
      </c>
      <c r="G83" s="21">
        <v>43.068200000000004</v>
      </c>
      <c r="I83" s="16">
        <v>90.35</v>
      </c>
    </row>
    <row r="84" spans="1:10">
      <c r="A84">
        <v>1948</v>
      </c>
      <c r="B84" s="22">
        <v>10.247</v>
      </c>
      <c r="C84" s="22">
        <v>6.7159000000000004</v>
      </c>
      <c r="D84" s="21">
        <v>54.650000000000006</v>
      </c>
      <c r="E84" s="22">
        <v>12.7394</v>
      </c>
      <c r="G84" s="21">
        <v>41.441900000000004</v>
      </c>
      <c r="I84" s="16">
        <v>88.4</v>
      </c>
    </row>
    <row r="85" spans="1:10">
      <c r="A85">
        <v>1949</v>
      </c>
      <c r="B85" s="22">
        <v>31.1</v>
      </c>
      <c r="C85" s="22">
        <v>26.870199999999997</v>
      </c>
      <c r="D85" s="21">
        <v>66.8</v>
      </c>
      <c r="E85" s="22">
        <v>21.6662</v>
      </c>
      <c r="G85" s="21">
        <v>45.108499999999999</v>
      </c>
      <c r="I85" s="21">
        <v>222.2</v>
      </c>
    </row>
    <row r="86" spans="1:10">
      <c r="A86">
        <v>1950</v>
      </c>
      <c r="B86" s="22">
        <v>31</v>
      </c>
      <c r="C86" s="22">
        <v>21.9</v>
      </c>
      <c r="D86" s="21">
        <v>76.400000000000006</v>
      </c>
      <c r="E86" s="22">
        <v>22.5</v>
      </c>
      <c r="G86" s="21">
        <v>42.8</v>
      </c>
      <c r="H86" s="22">
        <v>10.299999999999999</v>
      </c>
      <c r="I86" s="16">
        <v>176.95</v>
      </c>
      <c r="J86" s="47">
        <f>+I86/'GDP 1950-2013'!C6</f>
        <v>0.12234667772937841</v>
      </c>
    </row>
    <row r="87" spans="1:10">
      <c r="A87">
        <v>1951</v>
      </c>
      <c r="B87" s="22">
        <v>38.4</v>
      </c>
      <c r="C87" s="22">
        <v>26.200000000000003</v>
      </c>
      <c r="D87" s="21">
        <v>91.199999999999989</v>
      </c>
      <c r="E87" s="22">
        <v>23.6</v>
      </c>
      <c r="G87" s="22">
        <v>63</v>
      </c>
      <c r="H87" s="22">
        <v>15.1</v>
      </c>
      <c r="I87" s="16">
        <v>189.15</v>
      </c>
      <c r="J87" s="47">
        <f>+I87/'GDP 1950-2013'!C7</f>
        <v>0.12097857371282379</v>
      </c>
    </row>
    <row r="88" spans="1:10">
      <c r="A88">
        <v>1952</v>
      </c>
      <c r="B88" s="22">
        <v>40.299999999999997</v>
      </c>
      <c r="C88" s="22">
        <v>27.8</v>
      </c>
      <c r="D88" s="21">
        <v>121.19999999999999</v>
      </c>
      <c r="E88" s="22">
        <v>25.7</v>
      </c>
      <c r="G88" s="22">
        <v>87.8</v>
      </c>
      <c r="H88" s="22">
        <v>20.100000000000001</v>
      </c>
      <c r="I88" s="16">
        <v>221.45</v>
      </c>
      <c r="J88" s="47">
        <f>+I88/'GDP 1950-2013'!C8</f>
        <v>0.12958628357422902</v>
      </c>
    </row>
    <row r="89" spans="1:10">
      <c r="A89">
        <v>1953</v>
      </c>
      <c r="B89" s="22">
        <v>41.25</v>
      </c>
      <c r="C89" s="22">
        <v>26.7</v>
      </c>
      <c r="D89" s="21">
        <v>145.6</v>
      </c>
      <c r="E89" s="22">
        <v>31.6</v>
      </c>
      <c r="G89" s="22">
        <v>104.80000000000001</v>
      </c>
      <c r="H89" s="22">
        <v>24.5</v>
      </c>
      <c r="I89" s="16">
        <v>250.8</v>
      </c>
      <c r="J89" s="47">
        <f>+I89/'GDP 1950-2013'!C9</f>
        <v>0.13293755963108239</v>
      </c>
    </row>
    <row r="90" spans="1:10">
      <c r="A90">
        <v>1954</v>
      </c>
      <c r="B90" s="22">
        <v>40.6</v>
      </c>
      <c r="C90" s="22">
        <v>28.299999999999997</v>
      </c>
      <c r="D90" s="21">
        <v>173.89999999999998</v>
      </c>
      <c r="E90" s="22">
        <v>35.1</v>
      </c>
      <c r="G90" s="22">
        <v>130.4</v>
      </c>
      <c r="H90" s="22">
        <v>21.6</v>
      </c>
      <c r="I90" s="16">
        <v>281.14999999999998</v>
      </c>
      <c r="J90" s="47">
        <f>+I90/'GDP 1950-2013'!C10</f>
        <v>0.13785917426694125</v>
      </c>
    </row>
    <row r="91" spans="1:10">
      <c r="A91">
        <v>1955</v>
      </c>
      <c r="B91" s="22">
        <v>68.5</v>
      </c>
      <c r="C91" s="22">
        <v>29.2</v>
      </c>
      <c r="D91" s="21">
        <v>187.10000000000002</v>
      </c>
      <c r="E91" s="22">
        <v>35</v>
      </c>
      <c r="G91" s="22">
        <v>142.10000000000002</v>
      </c>
      <c r="H91" s="22">
        <v>50.300000000000004</v>
      </c>
      <c r="I91" s="16">
        <v>329.3</v>
      </c>
      <c r="J91" s="47">
        <f>+I91/'GDP 1950-2013'!C11</f>
        <v>0.14799999999999999</v>
      </c>
    </row>
    <row r="92" spans="1:10">
      <c r="A92">
        <v>1956</v>
      </c>
      <c r="B92" s="22">
        <v>45.1</v>
      </c>
      <c r="C92" s="22">
        <v>39.200000000000003</v>
      </c>
      <c r="D92" s="21">
        <v>193.2</v>
      </c>
      <c r="E92" s="22">
        <v>35.9</v>
      </c>
      <c r="G92" s="22">
        <v>148.70000000000002</v>
      </c>
      <c r="H92" s="22">
        <v>15.200000000000001</v>
      </c>
      <c r="I92" s="16">
        <v>327.79999999999995</v>
      </c>
      <c r="J92" s="47">
        <f>+I92/'GDP 1950-2013'!C12</f>
        <v>0.14303791944844438</v>
      </c>
    </row>
    <row r="93" spans="1:10">
      <c r="A93">
        <v>1957</v>
      </c>
      <c r="B93" s="22">
        <v>53.5</v>
      </c>
      <c r="C93" s="22">
        <v>37.6</v>
      </c>
      <c r="D93" s="21">
        <v>221.15</v>
      </c>
      <c r="E93" s="22">
        <v>42.7</v>
      </c>
      <c r="G93" s="22">
        <v>169.3</v>
      </c>
      <c r="H93" s="22">
        <v>28.6</v>
      </c>
      <c r="I93" s="16">
        <v>345.15</v>
      </c>
      <c r="J93" s="47">
        <f>+I93/'GDP 1950-2013'!C13</f>
        <v>0.13803791393377057</v>
      </c>
    </row>
    <row r="94" spans="1:10">
      <c r="A94">
        <v>1958</v>
      </c>
      <c r="B94" s="22">
        <v>62.2</v>
      </c>
      <c r="C94" s="22">
        <v>44.8</v>
      </c>
      <c r="D94" s="21">
        <v>237.9</v>
      </c>
      <c r="E94" s="22">
        <v>44</v>
      </c>
      <c r="G94" s="22">
        <v>177.8</v>
      </c>
      <c r="H94" s="22">
        <v>33</v>
      </c>
      <c r="I94" s="16">
        <v>378.95000000000005</v>
      </c>
      <c r="J94" s="47">
        <f>+I94/'GDP 1950-2013'!C14</f>
        <v>0.14524165421026411</v>
      </c>
    </row>
    <row r="95" spans="1:10">
      <c r="A95">
        <v>1959</v>
      </c>
      <c r="B95" s="22">
        <v>51</v>
      </c>
      <c r="C95" s="22">
        <v>47.1</v>
      </c>
      <c r="D95" s="21">
        <v>261.89999999999998</v>
      </c>
      <c r="E95" s="22">
        <v>48.1</v>
      </c>
      <c r="G95" s="22">
        <v>196.2</v>
      </c>
      <c r="H95" s="22">
        <v>15.8</v>
      </c>
      <c r="I95" s="21">
        <v>335.59999999999997</v>
      </c>
      <c r="J95" s="47">
        <f>+I95/'GDP 1950-2013'!C15</f>
        <v>0.12529400784020905</v>
      </c>
    </row>
    <row r="96" spans="1:10">
      <c r="A96">
        <v>1960</v>
      </c>
      <c r="B96" s="22">
        <v>51.9</v>
      </c>
      <c r="C96" s="22">
        <v>51.900000000000006</v>
      </c>
      <c r="D96" s="21">
        <v>269.10000000000002</v>
      </c>
      <c r="E96" s="22">
        <v>42.6</v>
      </c>
      <c r="G96" s="22">
        <v>207.2</v>
      </c>
      <c r="H96" s="22">
        <v>12.2</v>
      </c>
      <c r="I96" s="21">
        <v>349.3</v>
      </c>
      <c r="J96" s="47">
        <f>+I96/'GDP 1950-2013'!C16</f>
        <v>0.12211151896521588</v>
      </c>
    </row>
    <row r="97" spans="1:10">
      <c r="A97">
        <v>1961</v>
      </c>
      <c r="B97" s="22">
        <v>53.2</v>
      </c>
      <c r="C97" s="22">
        <v>53.2</v>
      </c>
      <c r="D97" s="21">
        <v>243</v>
      </c>
      <c r="E97" s="22">
        <v>38</v>
      </c>
      <c r="G97" s="22">
        <v>186.79999999999998</v>
      </c>
      <c r="H97" s="22">
        <v>11.4</v>
      </c>
      <c r="I97" s="21">
        <v>317.89999999999998</v>
      </c>
      <c r="J97" s="47">
        <f>+I97/'GDP 1950-2013'!C17</f>
        <v>0.10852422080360494</v>
      </c>
    </row>
    <row r="98" spans="1:10">
      <c r="A98">
        <v>1962</v>
      </c>
      <c r="B98" s="22">
        <v>87.7</v>
      </c>
      <c r="C98" s="22">
        <v>86.300000000000011</v>
      </c>
      <c r="D98" s="21">
        <v>272.2</v>
      </c>
      <c r="E98" s="22">
        <v>45.7</v>
      </c>
      <c r="G98" s="22">
        <v>199.8</v>
      </c>
      <c r="H98" s="22">
        <v>17.599999999999998</v>
      </c>
      <c r="I98" s="21">
        <v>386</v>
      </c>
      <c r="J98" s="47">
        <f>+I98/'GDP 1950-2013'!C18</f>
        <v>0.12113224126027741</v>
      </c>
    </row>
    <row r="99" spans="1:10">
      <c r="A99">
        <v>1963</v>
      </c>
      <c r="B99" s="22">
        <v>69.7</v>
      </c>
      <c r="C99" s="22">
        <v>67.7</v>
      </c>
      <c r="D99" s="21">
        <v>291.39999999999998</v>
      </c>
      <c r="E99" s="22">
        <v>53.7</v>
      </c>
      <c r="G99" s="22">
        <v>211.6</v>
      </c>
      <c r="H99" s="22">
        <v>15.4</v>
      </c>
      <c r="I99" s="21">
        <v>386.79999999999995</v>
      </c>
      <c r="J99" s="47">
        <f>+I99/'GDP 1950-2013'!C19</f>
        <v>0.11362434639562892</v>
      </c>
    </row>
    <row r="100" spans="1:10">
      <c r="A100">
        <v>1964</v>
      </c>
      <c r="B100" s="22">
        <v>105.5</v>
      </c>
      <c r="C100" s="22">
        <v>104.30000000000001</v>
      </c>
      <c r="D100" s="21">
        <v>300</v>
      </c>
      <c r="E100" s="22">
        <v>61.6</v>
      </c>
      <c r="G100" s="22">
        <v>204.9</v>
      </c>
      <c r="H100" s="22">
        <v>21.599999999999998</v>
      </c>
      <c r="I100" s="21">
        <v>435.3</v>
      </c>
      <c r="J100" s="47">
        <f>+I100/'GDP 1950-2013'!C20</f>
        <v>0.12064187129316557</v>
      </c>
    </row>
    <row r="101" spans="1:10">
      <c r="A101">
        <v>1965</v>
      </c>
      <c r="B101" s="22">
        <v>104.7</v>
      </c>
      <c r="C101" s="22">
        <v>102.80000000000001</v>
      </c>
      <c r="D101" s="21">
        <v>334.8</v>
      </c>
      <c r="E101" s="22">
        <v>78.5</v>
      </c>
      <c r="G101" s="22">
        <v>221.89999999999998</v>
      </c>
      <c r="H101" s="22">
        <v>23.9</v>
      </c>
      <c r="I101" s="21">
        <v>473.4</v>
      </c>
      <c r="J101" s="47">
        <f>+I101/'GDP 1950-2013'!C21</f>
        <v>0.12050400916380297</v>
      </c>
    </row>
    <row r="102" spans="1:10">
      <c r="A102">
        <v>1966</v>
      </c>
      <c r="B102" s="22">
        <v>113.4</v>
      </c>
      <c r="C102" s="22">
        <v>108.5</v>
      </c>
      <c r="D102" s="21">
        <v>356.8</v>
      </c>
      <c r="E102" s="22">
        <v>90.3</v>
      </c>
      <c r="G102" s="22">
        <v>219.89999999999998</v>
      </c>
      <c r="H102" s="22">
        <v>39.1</v>
      </c>
      <c r="I102" s="21">
        <v>518.90000000000009</v>
      </c>
      <c r="J102" s="47">
        <f>+I102/'GDP 1950-2013'!C22</f>
        <v>0.1210008394739297</v>
      </c>
    </row>
    <row r="103" spans="1:10">
      <c r="A103">
        <v>1967</v>
      </c>
      <c r="B103" s="22">
        <v>136.19999999999999</v>
      </c>
      <c r="C103" s="22">
        <v>129.69999999999999</v>
      </c>
      <c r="D103" s="21">
        <v>232.4</v>
      </c>
      <c r="E103" s="22">
        <v>13.7</v>
      </c>
      <c r="G103" s="22">
        <v>184.79999999999998</v>
      </c>
      <c r="H103" s="22">
        <v>26.9</v>
      </c>
      <c r="I103" s="21">
        <v>424</v>
      </c>
      <c r="J103" s="47">
        <f>+I103/'GDP 1950-2013'!C23</f>
        <v>9.1499600768251366E-2</v>
      </c>
    </row>
    <row r="104" spans="1:10">
      <c r="A104">
        <v>1968</v>
      </c>
      <c r="B104" s="22">
        <v>168.4</v>
      </c>
      <c r="C104" s="22">
        <v>156.80000000000001</v>
      </c>
      <c r="D104" s="21">
        <v>403.4</v>
      </c>
      <c r="E104" s="22">
        <v>212.2</v>
      </c>
      <c r="G104" s="22">
        <v>170.6</v>
      </c>
      <c r="H104" s="22">
        <v>19.399999999999999</v>
      </c>
      <c r="I104" s="21">
        <v>636.4</v>
      </c>
      <c r="J104" s="47">
        <f>+I104/'GDP 1950-2013'!C24</f>
        <v>0.1241344334562194</v>
      </c>
    </row>
    <row r="105" spans="1:10">
      <c r="A105">
        <v>1969</v>
      </c>
      <c r="B105" s="22">
        <v>184.3</v>
      </c>
      <c r="C105" s="22">
        <v>165.5</v>
      </c>
      <c r="D105" s="21">
        <v>460.6</v>
      </c>
      <c r="E105" s="22">
        <v>248</v>
      </c>
      <c r="G105" s="22">
        <v>189.29999999999998</v>
      </c>
      <c r="H105" s="22">
        <v>26.1</v>
      </c>
      <c r="I105" s="21">
        <v>719.50000000000011</v>
      </c>
      <c r="J105" s="47">
        <f>+I105/'GDP 1950-2013'!C25</f>
        <v>0.12722578819868091</v>
      </c>
    </row>
    <row r="106" spans="1:10">
      <c r="A106">
        <v>1970</v>
      </c>
      <c r="B106" s="22">
        <v>178.2</v>
      </c>
      <c r="C106" s="22">
        <v>160.6</v>
      </c>
      <c r="D106" s="21">
        <v>613.20000000000005</v>
      </c>
      <c r="E106" s="22">
        <v>291.60000000000002</v>
      </c>
      <c r="G106" s="22">
        <v>253</v>
      </c>
      <c r="H106" s="22">
        <v>69.800000000000011</v>
      </c>
      <c r="I106" s="21">
        <v>887.30000000000007</v>
      </c>
      <c r="J106" s="47">
        <f>+I106/'GDP 1950-2013'!C26</f>
        <v>0.13599509540960994</v>
      </c>
    </row>
    <row r="107" spans="1:10">
      <c r="A107">
        <v>1971</v>
      </c>
      <c r="B107" s="22">
        <v>189.8</v>
      </c>
      <c r="C107" s="22">
        <v>188.8</v>
      </c>
      <c r="D107" s="21">
        <v>635.79999999999995</v>
      </c>
      <c r="E107" s="22">
        <v>313.7</v>
      </c>
      <c r="G107" s="22">
        <v>271.90000000000003</v>
      </c>
      <c r="H107" s="22">
        <v>30.3</v>
      </c>
      <c r="I107" s="21">
        <v>908.89999999999986</v>
      </c>
      <c r="J107" s="47">
        <f>+I107/'GDP 1950-2013'!C27</f>
        <v>0.12735042735042734</v>
      </c>
    </row>
    <row r="108" spans="1:10">
      <c r="A108">
        <v>1972</v>
      </c>
      <c r="B108" s="22">
        <v>227.6</v>
      </c>
      <c r="C108" s="22">
        <v>219.5</v>
      </c>
      <c r="D108" s="21">
        <v>706.9</v>
      </c>
      <c r="E108" s="22">
        <v>426.3</v>
      </c>
      <c r="G108" s="22">
        <v>226.3</v>
      </c>
      <c r="H108" s="22">
        <v>35.299999999999997</v>
      </c>
      <c r="I108" s="21">
        <v>1041.0999999999999</v>
      </c>
      <c r="J108" s="47">
        <f>+I108/'GDP 1950-2013'!C28</f>
        <v>0.12671924827770881</v>
      </c>
    </row>
    <row r="109" spans="1:10">
      <c r="A109">
        <v>1973</v>
      </c>
      <c r="B109" s="22">
        <v>326</v>
      </c>
      <c r="C109" s="22">
        <v>297.89999999999998</v>
      </c>
      <c r="D109" s="21">
        <v>975.35</v>
      </c>
      <c r="E109" s="22">
        <v>563.9</v>
      </c>
      <c r="G109" s="22">
        <v>287.39999999999998</v>
      </c>
      <c r="H109" s="22">
        <v>79.3</v>
      </c>
      <c r="I109" s="16">
        <v>1425.85</v>
      </c>
      <c r="J109" s="47">
        <f>+I109/'GDP 1950-2013'!C29</f>
        <v>0.14030642367944579</v>
      </c>
    </row>
    <row r="110" spans="1:10">
      <c r="A110">
        <v>1974</v>
      </c>
      <c r="B110" s="22">
        <v>415</v>
      </c>
      <c r="C110" s="22">
        <v>395</v>
      </c>
      <c r="D110" s="21">
        <v>1433.2</v>
      </c>
      <c r="E110" s="22">
        <v>697.2</v>
      </c>
      <c r="G110" s="22">
        <v>598.1</v>
      </c>
      <c r="H110" s="22">
        <v>68.100000000000009</v>
      </c>
      <c r="I110" s="16">
        <v>1935.5</v>
      </c>
      <c r="J110" s="47">
        <f>+I110/'GDP 1950-2013'!C30</f>
        <v>0.14645459567030122</v>
      </c>
    </row>
    <row r="111" spans="1:10">
      <c r="A111">
        <v>1975</v>
      </c>
      <c r="B111" s="22">
        <v>501</v>
      </c>
      <c r="C111" s="22">
        <v>447.4</v>
      </c>
      <c r="D111" s="21">
        <v>1659.7</v>
      </c>
      <c r="E111" s="22">
        <v>838.6</v>
      </c>
      <c r="G111" s="22">
        <v>681.2</v>
      </c>
      <c r="H111" s="22">
        <v>79.400000000000006</v>
      </c>
      <c r="I111" s="16">
        <v>2265.6999999999998</v>
      </c>
      <c r="J111" s="47">
        <f>+I111/'GDP 1950-2013'!C31</f>
        <v>0.1348261785463504</v>
      </c>
    </row>
    <row r="112" spans="1:10">
      <c r="A112">
        <v>1976</v>
      </c>
      <c r="B112" s="22">
        <v>667</v>
      </c>
      <c r="C112" s="22">
        <v>586.96</v>
      </c>
      <c r="D112" s="21">
        <v>1944</v>
      </c>
      <c r="E112" s="22">
        <v>720</v>
      </c>
      <c r="G112" s="22">
        <v>869</v>
      </c>
      <c r="I112" s="21">
        <v>2701</v>
      </c>
      <c r="J112" s="47">
        <f>+I112/'GDP 1950-2013'!C32</f>
        <v>0.13063707945597711</v>
      </c>
    </row>
    <row r="113" spans="1:10">
      <c r="A113">
        <v>1977</v>
      </c>
      <c r="B113" s="22">
        <v>849</v>
      </c>
      <c r="C113" s="22">
        <v>747.12</v>
      </c>
      <c r="D113" s="21">
        <v>2532</v>
      </c>
      <c r="E113" s="22">
        <v>870</v>
      </c>
      <c r="G113" s="22">
        <v>1266</v>
      </c>
      <c r="I113" s="21">
        <v>3520</v>
      </c>
      <c r="J113" s="47">
        <f>+I113/'GDP 1950-2013'!C33</f>
        <v>0.13368425450139951</v>
      </c>
    </row>
    <row r="114" spans="1:10">
      <c r="A114">
        <v>1978</v>
      </c>
      <c r="B114" s="22">
        <v>1043</v>
      </c>
      <c r="C114" s="22">
        <v>917.84</v>
      </c>
      <c r="D114" s="21">
        <v>2844</v>
      </c>
      <c r="E114" s="22">
        <v>473</v>
      </c>
      <c r="G114" s="22">
        <v>1361</v>
      </c>
      <c r="I114" s="21">
        <v>4027</v>
      </c>
      <c r="J114" s="47">
        <f>+I114/'GDP 1950-2013'!C34</f>
        <v>0.13337131009905973</v>
      </c>
    </row>
    <row r="115" spans="1:10">
      <c r="A115">
        <v>1979</v>
      </c>
      <c r="B115" s="22">
        <v>1083</v>
      </c>
      <c r="C115" s="22">
        <v>953.04</v>
      </c>
      <c r="D115" s="21">
        <v>3015</v>
      </c>
      <c r="E115" s="22">
        <v>510</v>
      </c>
      <c r="G115" s="22">
        <v>1495</v>
      </c>
      <c r="I115" s="21">
        <v>4280</v>
      </c>
      <c r="J115" s="47">
        <f>+I115/'GDP 1950-2013'!C35</f>
        <v>0.12375521911613328</v>
      </c>
    </row>
    <row r="116" spans="1:10">
      <c r="A116">
        <v>1980</v>
      </c>
      <c r="B116" s="22">
        <v>1194</v>
      </c>
      <c r="C116" s="22">
        <v>1050.72</v>
      </c>
      <c r="D116" s="21">
        <v>3606</v>
      </c>
      <c r="E116" s="22">
        <v>622</v>
      </c>
      <c r="G116" s="22">
        <v>1552</v>
      </c>
      <c r="I116" s="21">
        <v>5053</v>
      </c>
      <c r="J116" s="47">
        <f>+I116/'GDP 1950-2013'!C36</f>
        <v>0.1220369274613276</v>
      </c>
    </row>
    <row r="117" spans="1:10">
      <c r="A117">
        <v>1981</v>
      </c>
      <c r="B117" s="22">
        <v>1701</v>
      </c>
      <c r="C117" s="22">
        <v>1496.88</v>
      </c>
      <c r="D117" s="21">
        <v>5816</v>
      </c>
      <c r="E117" s="22">
        <v>1123</v>
      </c>
      <c r="G117" s="22">
        <v>3122</v>
      </c>
      <c r="I117" s="21">
        <v>7770</v>
      </c>
      <c r="J117" s="47">
        <f>+I117/'GDP 1950-2013'!C37</f>
        <v>0.13607062363075653</v>
      </c>
    </row>
    <row r="118" spans="1:10">
      <c r="A118">
        <v>1982</v>
      </c>
      <c r="B118" s="22">
        <v>3215</v>
      </c>
      <c r="C118" s="22">
        <v>2829.2</v>
      </c>
      <c r="D118" s="21">
        <v>10502</v>
      </c>
      <c r="E118" s="22">
        <v>2695</v>
      </c>
      <c r="G118" s="22">
        <v>5776</v>
      </c>
      <c r="I118" s="21">
        <v>14026</v>
      </c>
      <c r="J118" s="47">
        <f>+I118/'GDP 1950-2013'!C38</f>
        <v>0.14384888585315023</v>
      </c>
    </row>
    <row r="119" spans="1:10">
      <c r="A119">
        <v>1983</v>
      </c>
      <c r="B119" s="22">
        <v>5166</v>
      </c>
      <c r="C119" s="22">
        <v>4546.08</v>
      </c>
      <c r="D119" s="21">
        <v>15456</v>
      </c>
      <c r="E119" s="22">
        <v>4271</v>
      </c>
      <c r="G119" s="22">
        <v>7421</v>
      </c>
      <c r="I119" s="21">
        <v>21417</v>
      </c>
      <c r="J119" s="47">
        <f>+I119/'GDP 1950-2013'!C39</f>
        <v>0.16562011847131788</v>
      </c>
    </row>
    <row r="120" spans="1:10">
      <c r="A120">
        <v>1984</v>
      </c>
      <c r="B120" s="22">
        <v>5413</v>
      </c>
      <c r="C120" s="22">
        <v>4763.4399999999996</v>
      </c>
      <c r="D120" s="21">
        <v>19451</v>
      </c>
      <c r="E120" s="22">
        <v>5673</v>
      </c>
      <c r="G120" s="22">
        <v>8051</v>
      </c>
      <c r="I120" s="21">
        <v>27012</v>
      </c>
      <c r="J120" s="47">
        <f>+I120/'GDP 1950-2013'!C40</f>
        <v>0.16570671041016277</v>
      </c>
    </row>
    <row r="121" spans="1:10">
      <c r="A121">
        <v>1985</v>
      </c>
      <c r="B121" s="22">
        <v>5629</v>
      </c>
      <c r="C121" s="22">
        <v>4941.2</v>
      </c>
      <c r="D121" s="21">
        <v>22715.5</v>
      </c>
      <c r="E121" s="22">
        <v>2658.1</v>
      </c>
      <c r="G121" s="22">
        <v>13274.5</v>
      </c>
      <c r="H121" s="20">
        <v>1325.4</v>
      </c>
      <c r="I121" s="21">
        <v>31724.9</v>
      </c>
      <c r="J121" s="47">
        <f>+I121/'GDP 1950-2013'!C41</f>
        <v>0.16029169390834067</v>
      </c>
    </row>
    <row r="122" spans="1:10">
      <c r="A122">
        <v>1986</v>
      </c>
      <c r="B122" s="22">
        <v>6617</v>
      </c>
      <c r="C122" s="20">
        <v>5467.9</v>
      </c>
      <c r="D122" s="21">
        <v>26519.3</v>
      </c>
      <c r="E122" s="22">
        <v>2737.9</v>
      </c>
      <c r="G122" s="22">
        <v>16505.900000000001</v>
      </c>
      <c r="H122" s="20">
        <v>667.6</v>
      </c>
      <c r="I122" s="21">
        <v>38639.5</v>
      </c>
      <c r="J122" s="47">
        <f>+I122/'GDP 1950-2013'!C42</f>
        <v>0.15670212381980159</v>
      </c>
    </row>
    <row r="123" spans="1:10">
      <c r="A123">
        <v>1987</v>
      </c>
      <c r="B123" s="22">
        <v>7102</v>
      </c>
      <c r="C123" s="20">
        <v>6038.3</v>
      </c>
      <c r="D123" s="21">
        <v>32717.7</v>
      </c>
      <c r="E123" s="22">
        <v>3190.9</v>
      </c>
      <c r="G123" s="22">
        <v>20357.2</v>
      </c>
      <c r="H123" s="20">
        <v>624.79999999999995</v>
      </c>
      <c r="I123" s="21">
        <v>44025.3</v>
      </c>
      <c r="J123" s="47">
        <f>+I123/'GDP 1950-2013'!C43</f>
        <v>0.154728056530446</v>
      </c>
    </row>
    <row r="124" spans="1:10">
      <c r="A124">
        <v>1988</v>
      </c>
      <c r="B124" s="22">
        <v>9434</v>
      </c>
      <c r="C124" s="20">
        <v>7490.2</v>
      </c>
      <c r="D124" s="21">
        <v>38551.85</v>
      </c>
      <c r="E124" s="22">
        <v>10897.6</v>
      </c>
      <c r="G124" s="22">
        <v>22135.1</v>
      </c>
      <c r="H124" s="20">
        <v>2484.4</v>
      </c>
      <c r="I124" s="21">
        <v>53435.5</v>
      </c>
      <c r="J124" s="47">
        <f>+I124/'GDP 1950-2013'!C44</f>
        <v>0.15278513238871538</v>
      </c>
    </row>
    <row r="125" spans="1:10">
      <c r="A125">
        <v>1989</v>
      </c>
      <c r="B125" s="22">
        <v>10228.700000000001</v>
      </c>
      <c r="C125" s="20">
        <v>8793</v>
      </c>
      <c r="D125" s="21">
        <v>44458.6</v>
      </c>
      <c r="E125" s="22">
        <v>13252.5</v>
      </c>
      <c r="G125" s="22">
        <v>27847.5</v>
      </c>
      <c r="H125" s="20">
        <v>3623.2</v>
      </c>
      <c r="I125" s="21">
        <v>63764.4</v>
      </c>
      <c r="J125" s="47">
        <f>+I125/'GDP 1950-2013'!C45</f>
        <v>0.14971307365605044</v>
      </c>
    </row>
    <row r="126" spans="1:10">
      <c r="A126">
        <v>1990</v>
      </c>
      <c r="B126" s="22">
        <v>12039.4</v>
      </c>
      <c r="C126" s="20">
        <v>10531.1</v>
      </c>
      <c r="D126" s="21">
        <v>52830.9</v>
      </c>
      <c r="E126" s="22">
        <v>16145.800000000001</v>
      </c>
      <c r="G126" s="22">
        <v>35019.599999999999</v>
      </c>
      <c r="H126" s="20">
        <v>1767.9</v>
      </c>
      <c r="I126" s="21">
        <v>74974.399999999994</v>
      </c>
      <c r="J126" s="47">
        <f>+I126/'GDP 1950-2013'!C46</f>
        <v>0.14339619610215512</v>
      </c>
    </row>
    <row r="127" spans="1:10">
      <c r="A127">
        <v>1991</v>
      </c>
      <c r="B127" s="22">
        <v>19101</v>
      </c>
      <c r="C127" s="20">
        <v>17356</v>
      </c>
      <c r="D127" s="21">
        <v>75447.5</v>
      </c>
      <c r="E127" s="22">
        <v>26012.1</v>
      </c>
      <c r="F127" s="20">
        <v>1745</v>
      </c>
      <c r="G127" s="22">
        <v>29932</v>
      </c>
      <c r="H127" s="20">
        <v>3861.2</v>
      </c>
      <c r="I127" s="21">
        <v>102150</v>
      </c>
      <c r="J127" s="47">
        <f>+I127/'GDP 1950-2013'!C47</f>
        <v>0.14800952187346003</v>
      </c>
    </row>
    <row r="128" spans="1:10">
      <c r="A128">
        <v>1992</v>
      </c>
      <c r="B128" s="22">
        <v>25333</v>
      </c>
      <c r="C128" s="20">
        <v>22231</v>
      </c>
      <c r="D128" s="21">
        <v>105888.3</v>
      </c>
      <c r="E128" s="22">
        <v>33218.9</v>
      </c>
      <c r="F128" s="20">
        <v>3102</v>
      </c>
      <c r="G128" s="22">
        <v>34362</v>
      </c>
      <c r="H128" s="20">
        <v>4542.7</v>
      </c>
      <c r="I128" s="21">
        <v>140900</v>
      </c>
      <c r="J128" s="47">
        <f>+I128/'GDP 1950-2013'!C48</f>
        <v>0.15544332231428828</v>
      </c>
    </row>
    <row r="129" spans="1:10">
      <c r="A129">
        <v>1993</v>
      </c>
      <c r="B129" s="22">
        <v>37151</v>
      </c>
      <c r="C129" s="20">
        <v>32004</v>
      </c>
      <c r="D129" s="21">
        <v>123610.8</v>
      </c>
      <c r="E129" s="22">
        <v>36580.6</v>
      </c>
      <c r="F129" s="20">
        <v>5147</v>
      </c>
      <c r="G129" s="22">
        <v>38344</v>
      </c>
      <c r="H129" s="20">
        <v>3259.8</v>
      </c>
      <c r="I129" s="21">
        <v>167500</v>
      </c>
      <c r="J129" s="47">
        <f>+I129/'GDP 1950-2013'!C49</f>
        <v>0.15662992985690946</v>
      </c>
    </row>
    <row r="130" spans="1:10">
      <c r="A130">
        <v>1994</v>
      </c>
      <c r="B130" s="22">
        <v>47168</v>
      </c>
      <c r="C130" s="20">
        <v>39989</v>
      </c>
      <c r="D130" s="21">
        <v>139190.39999999999</v>
      </c>
      <c r="E130" s="22">
        <v>41901</v>
      </c>
      <c r="F130" s="20">
        <v>7179</v>
      </c>
      <c r="G130" s="22">
        <v>42978</v>
      </c>
      <c r="H130" s="20">
        <v>2851.1</v>
      </c>
      <c r="I130" s="21">
        <v>197000</v>
      </c>
      <c r="J130" s="47">
        <f>+I130/'GDP 1950-2013'!C50</f>
        <v>0.15086586668955948</v>
      </c>
    </row>
    <row r="131" spans="1:10">
      <c r="A131">
        <v>1995</v>
      </c>
      <c r="B131" s="22">
        <v>65867</v>
      </c>
      <c r="C131" s="20">
        <v>56161</v>
      </c>
      <c r="D131" s="21">
        <v>181594.1</v>
      </c>
      <c r="E131" s="22">
        <v>53904.4</v>
      </c>
      <c r="F131" s="20">
        <v>9706</v>
      </c>
      <c r="G131" s="22">
        <v>61783</v>
      </c>
      <c r="H131" s="20">
        <v>4545.8999999999996</v>
      </c>
      <c r="I131" s="21">
        <v>264525</v>
      </c>
      <c r="J131" s="47">
        <f>+I131/'GDP 1950-2013'!C51</f>
        <v>0.16324341053787339</v>
      </c>
    </row>
    <row r="132" spans="1:10">
      <c r="A132">
        <v>1996</v>
      </c>
      <c r="B132" s="22">
        <v>73287</v>
      </c>
      <c r="C132" s="20">
        <v>60889</v>
      </c>
      <c r="D132" s="21">
        <v>228195.6</v>
      </c>
      <c r="E132" s="22">
        <v>85143.1</v>
      </c>
      <c r="F132" s="20">
        <v>12398</v>
      </c>
      <c r="G132" s="22">
        <v>40335</v>
      </c>
      <c r="H132" s="20">
        <v>3110.3</v>
      </c>
      <c r="I132" s="21">
        <v>314500</v>
      </c>
      <c r="J132" s="47">
        <f>+I132/'GDP 1950-2013'!C52</f>
        <v>0.16512944810631699</v>
      </c>
    </row>
    <row r="133" spans="1:10">
      <c r="A133">
        <v>1997</v>
      </c>
      <c r="B133" s="22">
        <v>89804</v>
      </c>
      <c r="C133" s="20">
        <v>75350</v>
      </c>
      <c r="D133" s="21">
        <v>276348.40000000002</v>
      </c>
      <c r="E133" s="22">
        <v>102089.60000000001</v>
      </c>
      <c r="F133" s="20">
        <v>14454</v>
      </c>
      <c r="G133" s="22">
        <v>52753</v>
      </c>
      <c r="H133" s="20">
        <v>2663.4</v>
      </c>
      <c r="I133" s="21">
        <v>377500</v>
      </c>
      <c r="J133" s="47">
        <f>+I133/'GDP 1950-2013'!C53</f>
        <v>0.16699999804163573</v>
      </c>
    </row>
    <row r="134" spans="1:10">
      <c r="A134">
        <v>1998</v>
      </c>
      <c r="B134" s="22">
        <v>117504.99999999999</v>
      </c>
      <c r="C134" s="20">
        <v>102004.79999999999</v>
      </c>
      <c r="D134" s="21">
        <v>323789</v>
      </c>
      <c r="E134" s="22">
        <v>106979.3</v>
      </c>
      <c r="F134" s="20">
        <v>15500.2</v>
      </c>
      <c r="G134" s="22">
        <v>57341.2</v>
      </c>
      <c r="H134" s="20">
        <v>3109.8</v>
      </c>
      <c r="I134" s="21">
        <v>459703.8</v>
      </c>
      <c r="J134" s="47">
        <f>+I134/'GDP 1950-2013'!C54</f>
        <v>0.17054214045068425</v>
      </c>
    </row>
    <row r="135" spans="1:10">
      <c r="A135">
        <v>1999</v>
      </c>
      <c r="B135" s="22">
        <v>159861</v>
      </c>
      <c r="C135" s="20">
        <v>142166.70000000001</v>
      </c>
      <c r="D135" s="21">
        <v>349773.2</v>
      </c>
      <c r="E135" s="22">
        <v>114739.1</v>
      </c>
      <c r="F135" s="20">
        <v>17694.3</v>
      </c>
      <c r="G135" s="22">
        <v>47001.8</v>
      </c>
      <c r="H135" s="20">
        <v>2859</v>
      </c>
      <c r="I135" s="21">
        <v>563227.20000000007</v>
      </c>
      <c r="J135" s="47">
        <f>+I135/'GDP 1950-2013'!C55</f>
        <v>0.16792752337099784</v>
      </c>
    </row>
    <row r="136" spans="1:10">
      <c r="A136">
        <v>2000</v>
      </c>
      <c r="B136" s="22">
        <v>167140.5</v>
      </c>
      <c r="C136" s="20">
        <v>148463.70000000001</v>
      </c>
      <c r="D136" s="21">
        <v>389926.9</v>
      </c>
      <c r="E136" s="22">
        <v>118964.3</v>
      </c>
      <c r="F136" s="20">
        <v>18676.8</v>
      </c>
      <c r="G136" s="22">
        <v>47226.3</v>
      </c>
      <c r="H136" s="20">
        <v>1526.7</v>
      </c>
      <c r="I136" s="21">
        <v>610137.79</v>
      </c>
      <c r="J136" s="47">
        <f>+I136/'GDP 1950-2013'!C56</f>
        <v>0.16704226294714009</v>
      </c>
    </row>
    <row r="137" spans="1:10">
      <c r="A137">
        <v>2001</v>
      </c>
      <c r="B137" s="22">
        <v>201607.1</v>
      </c>
      <c r="C137" s="20">
        <v>180456</v>
      </c>
      <c r="D137" s="21">
        <v>460407.3</v>
      </c>
      <c r="E137" s="22">
        <v>162162.5</v>
      </c>
      <c r="F137" s="20">
        <v>21151.1</v>
      </c>
      <c r="G137" s="22">
        <v>52103.5</v>
      </c>
      <c r="H137" s="20">
        <v>1751.6</v>
      </c>
      <c r="I137" s="21">
        <v>725563.4</v>
      </c>
      <c r="J137" s="47">
        <f>+I137/'GDP 1950-2013'!C57</f>
        <v>0.18096420268246982</v>
      </c>
    </row>
    <row r="138" spans="1:10">
      <c r="A138">
        <v>2002</v>
      </c>
      <c r="B138" s="22">
        <v>230745.4</v>
      </c>
      <c r="C138" s="20">
        <v>207654.59999999998</v>
      </c>
      <c r="D138" s="21">
        <v>521776</v>
      </c>
      <c r="E138" s="22">
        <v>156816.9</v>
      </c>
      <c r="F138" s="20">
        <v>23090.799999999999</v>
      </c>
      <c r="G138" s="22">
        <v>56928.5</v>
      </c>
      <c r="H138" s="20">
        <v>1937.5</v>
      </c>
      <c r="I138" s="21">
        <v>808802</v>
      </c>
      <c r="J138" s="47">
        <f>+I138/'GDP 1950-2013'!C58</f>
        <v>0.179548894293208</v>
      </c>
    </row>
    <row r="139" spans="1:10">
      <c r="A139">
        <v>2003</v>
      </c>
      <c r="B139" s="22">
        <v>292256.2</v>
      </c>
      <c r="C139" s="20">
        <v>267140.2</v>
      </c>
      <c r="D139" s="21">
        <v>639686.78099999996</v>
      </c>
      <c r="E139" s="22">
        <v>167877.1</v>
      </c>
      <c r="F139" s="20">
        <v>25116</v>
      </c>
      <c r="G139" s="22">
        <v>68514.16</v>
      </c>
      <c r="H139" s="20">
        <v>1626.3</v>
      </c>
      <c r="I139" s="21">
        <v>973273.18099999987</v>
      </c>
      <c r="J139" s="47">
        <f>+I139/'GDP 1950-2013'!C59</f>
        <v>0.18751510670124022</v>
      </c>
    </row>
    <row r="140" spans="1:10">
      <c r="A140">
        <v>2004</v>
      </c>
      <c r="B140" s="20">
        <v>337008</v>
      </c>
      <c r="C140" s="20">
        <v>308993.59999999998</v>
      </c>
      <c r="D140" s="21">
        <v>748941.5</v>
      </c>
      <c r="E140" s="22">
        <v>199398.5</v>
      </c>
      <c r="F140" s="20">
        <v>28014.400000000001</v>
      </c>
      <c r="G140" s="22">
        <v>89167.1</v>
      </c>
      <c r="H140" s="20">
        <v>1656.1</v>
      </c>
      <c r="I140" s="20">
        <v>1107684.7</v>
      </c>
      <c r="J140" s="47">
        <f>+I140/'GDP 1950-2013'!C60</f>
        <v>0.18301353058550776</v>
      </c>
    </row>
    <row r="141" spans="1:10">
      <c r="A141">
        <v>2005</v>
      </c>
      <c r="B141" s="20">
        <v>403828.26572185999</v>
      </c>
      <c r="C141" s="20">
        <v>372974.24997046002</v>
      </c>
      <c r="D141" s="21">
        <v>892959.15629181999</v>
      </c>
      <c r="E141" s="22">
        <v>241970.3</v>
      </c>
      <c r="F141" s="20">
        <v>30854.015751399998</v>
      </c>
      <c r="G141" s="20">
        <v>107303.061294</v>
      </c>
      <c r="H141" s="20">
        <v>2141</v>
      </c>
      <c r="I141" s="20">
        <v>1321384.5622042301</v>
      </c>
      <c r="J141" s="47">
        <f>+I141/'GDP 1950-2013'!C61</f>
        <v>0.18638384035069913</v>
      </c>
    </row>
    <row r="142" spans="1:10">
      <c r="A142">
        <v>2006</v>
      </c>
      <c r="B142" s="20">
        <v>490275.46137049998</v>
      </c>
      <c r="C142" s="20">
        <v>456954.82368550001</v>
      </c>
      <c r="D142" s="21">
        <v>1120778.1658431999</v>
      </c>
      <c r="E142" s="22">
        <v>307279.90000000002</v>
      </c>
      <c r="F142" s="20">
        <v>33320.637685000002</v>
      </c>
      <c r="G142" s="20">
        <v>131301.079157</v>
      </c>
      <c r="H142" s="20">
        <v>2158.9</v>
      </c>
      <c r="I142" s="20">
        <v>1638352.6570784</v>
      </c>
      <c r="J142" s="47">
        <f>+I142/'GDP 1950-2013'!C62</f>
        <v>0.19138938678579337</v>
      </c>
    </row>
    <row r="143" spans="1:10">
      <c r="A143">
        <v>2007</v>
      </c>
      <c r="B143" s="20">
        <v>652976.28622581996</v>
      </c>
      <c r="C143" s="20">
        <v>615030.05163796002</v>
      </c>
      <c r="D143" s="21">
        <v>1413911.7732335499</v>
      </c>
      <c r="E143" s="22">
        <v>385028.5</v>
      </c>
      <c r="F143" s="20">
        <v>37946.234587860003</v>
      </c>
      <c r="G143" s="20">
        <v>165389.63711613</v>
      </c>
      <c r="H143" s="20">
        <v>2288.4</v>
      </c>
      <c r="I143" s="20">
        <v>2104696.241066</v>
      </c>
      <c r="J143" s="47">
        <f>+I143/'GDP 1950-2013'!C63</f>
        <v>0.20824871586244875</v>
      </c>
    </row>
    <row r="144" spans="1:10">
      <c r="A144">
        <v>2008</v>
      </c>
      <c r="B144" s="20">
        <v>830151.825495</v>
      </c>
      <c r="C144" s="20">
        <v>786420.53798150003</v>
      </c>
      <c r="D144" s="21">
        <v>1622158.0871369999</v>
      </c>
      <c r="E144" s="22">
        <v>438696.1</v>
      </c>
      <c r="F144" s="20">
        <v>43731.287513499999</v>
      </c>
      <c r="G144" s="20">
        <v>195631.6543775</v>
      </c>
      <c r="H144" s="20">
        <v>3525.4</v>
      </c>
      <c r="I144" s="20">
        <v>2490030.6117988001</v>
      </c>
      <c r="J144" s="47">
        <f>+I144/'GDP 1950-2013'!C64</f>
        <v>0.21337186611993134</v>
      </c>
    </row>
    <row r="145" spans="1:10">
      <c r="A145">
        <v>2009</v>
      </c>
      <c r="B145" s="20">
        <v>842776.04820439999</v>
      </c>
      <c r="C145" s="20">
        <v>788419.74979789997</v>
      </c>
      <c r="D145" s="21">
        <v>1473870.1934267001</v>
      </c>
      <c r="E145" s="22">
        <v>450371.5</v>
      </c>
      <c r="F145" s="20">
        <v>54356.298406499998</v>
      </c>
      <c r="G145" s="20">
        <v>157889.96551060001</v>
      </c>
      <c r="H145" s="20">
        <v>1530.7</v>
      </c>
      <c r="I145" s="20">
        <v>2363265.7024483001</v>
      </c>
      <c r="J145" s="47">
        <f>+I145/'GDP 1950-2013'!C65</f>
        <v>0.18876823852229879</v>
      </c>
    </row>
    <row r="146" spans="1:10">
      <c r="A146">
        <v>2010</v>
      </c>
      <c r="B146" s="20">
        <v>934563.50028599997</v>
      </c>
      <c r="C146" s="20">
        <v>873370.7762206</v>
      </c>
      <c r="D146" s="20">
        <v>1618281.2893264999</v>
      </c>
      <c r="E146" s="22">
        <v>485484.38679794996</v>
      </c>
      <c r="F146" s="20">
        <v>61192.724065399998</v>
      </c>
      <c r="G146" s="20">
        <v>170125.7570595</v>
      </c>
      <c r="I146" s="20">
        <v>2743180.1439828002</v>
      </c>
      <c r="J146" s="47">
        <f>+I146/'GDP 1950-2013'!C66</f>
        <v>0.19337655881675048</v>
      </c>
    </row>
    <row r="147" spans="1:10">
      <c r="A147">
        <v>2011</v>
      </c>
      <c r="B147" s="20">
        <v>1016459.5160599001</v>
      </c>
      <c r="C147" s="20">
        <v>949689.33163210005</v>
      </c>
      <c r="D147" s="21">
        <v>1819643.5806861001</v>
      </c>
      <c r="E147" s="22">
        <v>545893.07420582999</v>
      </c>
      <c r="F147" s="20">
        <v>66770.184427800006</v>
      </c>
      <c r="G147" s="20">
        <v>187062.43923829999</v>
      </c>
      <c r="I147" s="20">
        <v>3024429.2365084998</v>
      </c>
      <c r="J147" s="47">
        <f>+I147/'GDP 1950-2013'!C67</f>
        <v>0.19515147893061066</v>
      </c>
    </row>
    <row r="148" spans="1:10">
      <c r="A148">
        <v>2012</v>
      </c>
      <c r="B148" s="20">
        <v>1127037.4077099999</v>
      </c>
      <c r="C148" s="20">
        <v>1052953.9548424</v>
      </c>
      <c r="D148" s="21">
        <v>1954968.2598718</v>
      </c>
      <c r="E148" s="22">
        <v>586490.47796153999</v>
      </c>
      <c r="F148" s="20">
        <v>74083.452867600005</v>
      </c>
      <c r="G148" s="20">
        <v>197594.11404290001</v>
      </c>
      <c r="I148" s="20">
        <v>3274301.1941321199</v>
      </c>
      <c r="J148" s="47">
        <f>+I148/'GDP 1950-2013'!C68</f>
        <v>0.19306426431836915</v>
      </c>
    </row>
    <row r="149" spans="1:10">
      <c r="A149">
        <v>2013</v>
      </c>
      <c r="B149" s="20">
        <v>1270116.1990926</v>
      </c>
      <c r="C149" s="20">
        <v>1213843.7846699001</v>
      </c>
      <c r="D149" s="21">
        <v>2078465.0566089</v>
      </c>
      <c r="E149" s="22">
        <v>623539.51698266994</v>
      </c>
      <c r="F149" s="20">
        <v>56272.4144227</v>
      </c>
      <c r="G149" s="20">
        <v>205537.39074629999</v>
      </c>
      <c r="I149" s="20">
        <v>3537315.6617514002</v>
      </c>
      <c r="J149" s="47">
        <f>+I149/'GDP 1950-2013'!C69</f>
        <v>0.191920309345436</v>
      </c>
    </row>
  </sheetData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L153"/>
  <sheetViews>
    <sheetView tabSelected="1" topLeftCell="I1" workbookViewId="0">
      <selection activeCell="J14" sqref="J14"/>
    </sheetView>
  </sheetViews>
  <sheetFormatPr baseColWidth="10" defaultColWidth="11.1640625" defaultRowHeight="15"/>
  <cols>
    <col min="1" max="1" width="7.5" customWidth="1"/>
    <col min="2" max="2" width="14.6640625" customWidth="1"/>
    <col min="3" max="3" width="15.5" customWidth="1"/>
    <col min="4" max="4" width="11.6640625" bestFit="1" customWidth="1"/>
    <col min="5" max="5" width="11.5" bestFit="1" customWidth="1"/>
    <col min="6" max="6" width="14.1640625" customWidth="1"/>
    <col min="7" max="7" width="13.6640625" customWidth="1"/>
    <col min="8" max="9" width="17.1640625" customWidth="1"/>
    <col min="10" max="10" width="17" customWidth="1"/>
    <col min="11" max="17" width="18" customWidth="1"/>
    <col min="18" max="19" width="19.83203125" customWidth="1"/>
    <col min="22" max="28" width="11.1640625" style="12"/>
    <col min="29" max="29" width="11.33203125" style="12" bestFit="1" customWidth="1"/>
    <col min="30" max="31" width="11.1640625" style="12"/>
    <col min="34" max="34" width="13.5" customWidth="1"/>
    <col min="35" max="35" width="12.1640625" customWidth="1"/>
  </cols>
  <sheetData>
    <row r="1" spans="1:38" ht="18">
      <c r="B1" s="56" t="s">
        <v>70</v>
      </c>
      <c r="C1" s="57"/>
      <c r="D1" s="57"/>
      <c r="E1" s="57"/>
      <c r="F1" s="57"/>
      <c r="G1" s="57"/>
      <c r="H1" s="57"/>
      <c r="I1" s="57"/>
      <c r="J1" s="57"/>
      <c r="K1" s="57"/>
      <c r="L1" s="60" t="s">
        <v>20</v>
      </c>
      <c r="M1" s="45"/>
      <c r="N1" s="45"/>
      <c r="O1" s="45"/>
      <c r="P1" s="45"/>
      <c r="Q1" s="45"/>
      <c r="R1" s="45"/>
      <c r="S1" s="57" t="s">
        <v>25</v>
      </c>
      <c r="T1" s="57"/>
      <c r="U1" s="57"/>
      <c r="V1" s="57" t="s">
        <v>25</v>
      </c>
      <c r="W1" s="58"/>
      <c r="X1" s="58"/>
      <c r="Y1" s="59"/>
      <c r="Z1" s="61" t="s">
        <v>26</v>
      </c>
      <c r="AA1" s="61"/>
      <c r="AB1" s="61"/>
      <c r="AC1" s="61"/>
      <c r="AD1" s="61"/>
      <c r="AE1" s="61"/>
      <c r="AG1" t="s">
        <v>35</v>
      </c>
    </row>
    <row r="2" spans="1:38">
      <c r="B2" t="s">
        <v>45</v>
      </c>
      <c r="S2" s="12" t="s">
        <v>89</v>
      </c>
      <c r="V2" s="12" t="s">
        <v>89</v>
      </c>
      <c r="Y2" s="54"/>
      <c r="Z2" s="53" t="s">
        <v>89</v>
      </c>
      <c r="AG2" s="64" t="s">
        <v>3</v>
      </c>
      <c r="AJ2" s="57" t="s">
        <v>7</v>
      </c>
    </row>
    <row r="3" spans="1:38">
      <c r="Y3" s="54"/>
      <c r="AG3" s="57" t="s">
        <v>6</v>
      </c>
      <c r="AH3" s="57"/>
      <c r="AI3" s="57"/>
    </row>
    <row r="4" spans="1:38">
      <c r="T4" s="12"/>
      <c r="U4" s="12"/>
      <c r="Y4" s="54"/>
      <c r="AC4" s="63" t="s">
        <v>2</v>
      </c>
      <c r="AG4" s="45" t="s">
        <v>4</v>
      </c>
      <c r="AH4" s="45"/>
      <c r="AI4" s="45"/>
    </row>
    <row r="5" spans="1:38" s="5" customFormat="1">
      <c r="A5" s="44" t="s">
        <v>16</v>
      </c>
      <c r="B5" s="27" t="s">
        <v>49</v>
      </c>
      <c r="C5" s="23" t="s">
        <v>64</v>
      </c>
      <c r="D5" s="23" t="s">
        <v>65</v>
      </c>
      <c r="E5" s="23" t="s">
        <v>66</v>
      </c>
      <c r="F5" s="24" t="s">
        <v>67</v>
      </c>
      <c r="G5" s="24" t="s">
        <v>68</v>
      </c>
      <c r="H5" s="24" t="s">
        <v>69</v>
      </c>
      <c r="I5" s="24" t="s">
        <v>32</v>
      </c>
      <c r="J5" s="23" t="s">
        <v>71</v>
      </c>
      <c r="K5" s="23" t="s">
        <v>44</v>
      </c>
      <c r="L5" s="23" t="s">
        <v>67</v>
      </c>
      <c r="M5" s="23" t="s">
        <v>68</v>
      </c>
      <c r="N5" s="23" t="s">
        <v>23</v>
      </c>
      <c r="O5" s="23" t="s">
        <v>21</v>
      </c>
      <c r="P5" s="23" t="s">
        <v>22</v>
      </c>
      <c r="Q5" s="23" t="s">
        <v>24</v>
      </c>
      <c r="S5" s="46" t="s">
        <v>44</v>
      </c>
      <c r="T5" s="27" t="s">
        <v>65</v>
      </c>
      <c r="U5" s="27" t="s">
        <v>8</v>
      </c>
      <c r="V5" s="28" t="s">
        <v>67</v>
      </c>
      <c r="W5" s="28" t="s">
        <v>68</v>
      </c>
      <c r="X5" s="28" t="s">
        <v>27</v>
      </c>
      <c r="Y5" s="55" t="s">
        <v>69</v>
      </c>
      <c r="Z5" s="28" t="s">
        <v>67</v>
      </c>
      <c r="AA5" s="28" t="s">
        <v>68</v>
      </c>
      <c r="AB5" s="28" t="s">
        <v>69</v>
      </c>
      <c r="AC5" s="50" t="s">
        <v>27</v>
      </c>
      <c r="AD5" s="50"/>
      <c r="AE5" s="50"/>
      <c r="AF5" s="44" t="s">
        <v>16</v>
      </c>
      <c r="AG5" s="5" t="s">
        <v>11</v>
      </c>
      <c r="AH5" s="5" t="s">
        <v>13</v>
      </c>
      <c r="AI5" s="5" t="s">
        <v>12</v>
      </c>
      <c r="AJ5" t="s">
        <v>5</v>
      </c>
      <c r="AK5"/>
      <c r="AL5"/>
    </row>
    <row r="6" spans="1:38">
      <c r="A6" s="45">
        <v>1870</v>
      </c>
      <c r="C6" s="7">
        <v>0.20194400000000001</v>
      </c>
      <c r="D6" s="7">
        <v>0.10945199999999999</v>
      </c>
      <c r="E6" s="7">
        <v>0.28234199999999998</v>
      </c>
      <c r="F6" s="25">
        <v>5.4644999999999999E-2</v>
      </c>
      <c r="G6" s="26">
        <v>2.232E-3</v>
      </c>
      <c r="H6" s="25">
        <v>5.1000000000000004E-3</v>
      </c>
      <c r="I6" s="25"/>
      <c r="J6" s="7">
        <v>0.24395500000000001</v>
      </c>
      <c r="K6" s="7">
        <v>1.3491219999999999</v>
      </c>
      <c r="L6" s="7"/>
      <c r="M6" s="7"/>
      <c r="N6" s="7"/>
      <c r="O6" s="7"/>
      <c r="P6" s="7"/>
      <c r="Q6" s="7"/>
      <c r="T6" s="12"/>
      <c r="AF6" s="45">
        <v>1870</v>
      </c>
      <c r="AJ6" s="43">
        <f t="shared" ref="AJ6:AJ15" si="0">100*(F6+G6+H6)/K6</f>
        <v>4.5938766101212494</v>
      </c>
      <c r="AK6" s="5"/>
      <c r="AL6" s="5"/>
    </row>
    <row r="7" spans="1:38">
      <c r="A7" s="45">
        <v>1871</v>
      </c>
      <c r="C7" s="7">
        <v>0.221827</v>
      </c>
      <c r="D7" s="7">
        <v>0.125887</v>
      </c>
      <c r="E7" s="7">
        <v>0.24643899999999999</v>
      </c>
      <c r="F7" s="25">
        <v>6.4145999999999995E-2</v>
      </c>
      <c r="G7" s="26">
        <v>2.898E-3</v>
      </c>
      <c r="H7" s="25">
        <v>5.8199999999999997E-3</v>
      </c>
      <c r="I7" s="25"/>
      <c r="J7" s="7">
        <v>0.28129900000000002</v>
      </c>
      <c r="K7" s="7">
        <v>1.7529710000000001</v>
      </c>
      <c r="L7" s="7"/>
      <c r="M7" s="7"/>
      <c r="N7" s="7"/>
      <c r="O7" s="7"/>
      <c r="P7" s="7"/>
      <c r="Q7" s="7"/>
      <c r="AF7" s="45">
        <v>1871</v>
      </c>
      <c r="AJ7" s="43">
        <f t="shared" si="0"/>
        <v>4.1566004229391122</v>
      </c>
    </row>
    <row r="8" spans="1:38">
      <c r="A8" s="45">
        <v>1872</v>
      </c>
      <c r="C8" s="7">
        <v>0.34222799999999998</v>
      </c>
      <c r="D8" s="7">
        <v>8.2128000000000007E-2</v>
      </c>
      <c r="E8" s="7">
        <v>0.36435699999999999</v>
      </c>
      <c r="F8" s="25">
        <v>6.6708000000000003E-2</v>
      </c>
      <c r="G8" s="26">
        <v>2.8340000000000001E-3</v>
      </c>
      <c r="H8" s="25">
        <v>6.3579999999999999E-3</v>
      </c>
      <c r="I8" s="25"/>
      <c r="J8" s="7">
        <v>5.2614409999999996</v>
      </c>
      <c r="K8" s="7">
        <v>6.8154339999999998</v>
      </c>
      <c r="L8" s="7"/>
      <c r="M8" s="7"/>
      <c r="N8" s="7"/>
      <c r="O8" s="7"/>
      <c r="P8" s="7"/>
      <c r="Q8" s="7"/>
      <c r="AF8" s="45">
        <v>1872</v>
      </c>
      <c r="AJ8" s="43">
        <f t="shared" si="0"/>
        <v>1.1136488153212254</v>
      </c>
    </row>
    <row r="9" spans="1:38">
      <c r="A9" s="45">
        <v>1873</v>
      </c>
      <c r="C9" s="7">
        <v>0.28745500000000002</v>
      </c>
      <c r="D9" s="7">
        <v>0.17926</v>
      </c>
      <c r="E9" s="7">
        <v>0.38053700000000001</v>
      </c>
      <c r="F9" s="25">
        <v>7.2137000000000007E-2</v>
      </c>
      <c r="G9" s="26">
        <v>3.0000000000000001E-3</v>
      </c>
      <c r="H9" s="25">
        <v>6.2849999999999998E-3</v>
      </c>
      <c r="I9" s="25"/>
      <c r="J9" s="7">
        <v>2.3010890000000002</v>
      </c>
      <c r="K9" s="7">
        <v>4.0461369999999999</v>
      </c>
      <c r="L9" s="7"/>
      <c r="M9" s="7"/>
      <c r="N9" s="7"/>
      <c r="O9" s="7"/>
      <c r="P9" s="7"/>
      <c r="Q9" s="7"/>
      <c r="AF9" s="45">
        <v>1873</v>
      </c>
      <c r="AJ9" s="43">
        <f t="shared" si="0"/>
        <v>2.0123391768494248</v>
      </c>
    </row>
    <row r="10" spans="1:38">
      <c r="A10" s="45">
        <v>1874</v>
      </c>
      <c r="C10" s="7">
        <v>0.30143700000000001</v>
      </c>
      <c r="D10" s="7">
        <v>0.44436700000000001</v>
      </c>
      <c r="E10" s="7">
        <v>0.366703</v>
      </c>
      <c r="F10" s="25">
        <v>8.6574999999999999E-2</v>
      </c>
      <c r="G10" s="26">
        <v>6.7299999999999999E-4</v>
      </c>
      <c r="H10" s="25">
        <v>6.2700000000000004E-3</v>
      </c>
      <c r="I10" s="25"/>
      <c r="J10" s="7">
        <v>0.67976800000000004</v>
      </c>
      <c r="K10" s="7">
        <v>2.5033340000000002</v>
      </c>
      <c r="L10" s="7"/>
      <c r="M10" s="7"/>
      <c r="N10" s="7"/>
      <c r="O10" s="7"/>
      <c r="P10" s="7"/>
      <c r="Q10" s="7"/>
      <c r="AF10" s="45">
        <v>1874</v>
      </c>
      <c r="AJ10" s="43">
        <f t="shared" si="0"/>
        <v>3.7357380197768251</v>
      </c>
    </row>
    <row r="11" spans="1:38">
      <c r="A11" s="45">
        <v>1875</v>
      </c>
      <c r="C11" s="7">
        <v>0.31040899999999999</v>
      </c>
      <c r="D11" s="7">
        <v>0.38903799999999999</v>
      </c>
      <c r="E11" s="7">
        <v>0.48150900000000002</v>
      </c>
      <c r="F11" s="25">
        <v>0.104145</v>
      </c>
      <c r="G11" s="26">
        <v>5.9500000000000004E-4</v>
      </c>
      <c r="H11" s="25">
        <v>6.2220000000000001E-3</v>
      </c>
      <c r="I11" s="25"/>
      <c r="J11" s="7">
        <v>0.73524100000000003</v>
      </c>
      <c r="K11" s="7">
        <v>2.5864630000000002</v>
      </c>
      <c r="L11" s="7"/>
      <c r="M11" s="7"/>
      <c r="N11" s="7"/>
      <c r="O11" s="7"/>
      <c r="P11" s="7"/>
      <c r="Q11" s="7"/>
      <c r="AF11" s="45">
        <v>1875</v>
      </c>
      <c r="AJ11" s="43">
        <f t="shared" si="0"/>
        <v>4.2901058317864971</v>
      </c>
    </row>
    <row r="12" spans="1:38">
      <c r="A12" s="45">
        <v>1876</v>
      </c>
      <c r="C12" s="7">
        <v>0.27675699999999998</v>
      </c>
      <c r="D12" s="7">
        <v>0.28217300000000001</v>
      </c>
      <c r="E12" s="7">
        <v>0.46299499999999999</v>
      </c>
      <c r="F12" s="25">
        <v>0.120863</v>
      </c>
      <c r="G12" s="26">
        <v>8.5979999999999997E-3</v>
      </c>
      <c r="H12" s="25">
        <v>6.0270000000000002E-3</v>
      </c>
      <c r="I12" s="25"/>
      <c r="J12" s="7">
        <v>0.72526199999999996</v>
      </c>
      <c r="K12" s="7">
        <v>2.4646080000000001</v>
      </c>
      <c r="L12" s="7"/>
      <c r="M12" s="7"/>
      <c r="N12" s="7"/>
      <c r="O12" s="7"/>
      <c r="P12" s="7"/>
      <c r="Q12" s="7"/>
      <c r="AF12" s="45">
        <v>1876</v>
      </c>
      <c r="AJ12" s="43">
        <f t="shared" si="0"/>
        <v>5.4973448110206569</v>
      </c>
    </row>
    <row r="13" spans="1:38">
      <c r="A13" s="45">
        <v>1877</v>
      </c>
      <c r="C13" s="7">
        <v>0.318718</v>
      </c>
      <c r="D13" s="7">
        <v>8.1975000000000006E-2</v>
      </c>
      <c r="E13" s="7">
        <v>0.53455699999999995</v>
      </c>
      <c r="F13" s="25">
        <v>0.12324499999999999</v>
      </c>
      <c r="G13" s="26">
        <v>1.552E-3</v>
      </c>
      <c r="H13" s="25">
        <v>5.4359999999999999E-3</v>
      </c>
      <c r="I13" s="25"/>
      <c r="J13" s="7">
        <v>0.63139599999999996</v>
      </c>
      <c r="K13" s="7">
        <v>3.6966920000000001</v>
      </c>
      <c r="L13" s="7"/>
      <c r="M13" s="7"/>
      <c r="N13" s="7"/>
      <c r="O13" s="7"/>
      <c r="P13" s="7"/>
      <c r="Q13" s="7"/>
      <c r="AF13" s="45">
        <v>1877</v>
      </c>
      <c r="AJ13" s="43">
        <f t="shared" si="0"/>
        <v>3.5229605279530993</v>
      </c>
    </row>
    <row r="14" spans="1:38">
      <c r="A14" s="45">
        <v>1878</v>
      </c>
      <c r="C14" s="7">
        <v>0.331341</v>
      </c>
      <c r="D14" s="7">
        <v>0.116938</v>
      </c>
      <c r="E14" s="7">
        <v>0.50960700000000003</v>
      </c>
      <c r="F14" s="25">
        <v>0.13545699999999999</v>
      </c>
      <c r="G14" s="26">
        <v>2.2070000000000002E-3</v>
      </c>
      <c r="H14" s="25">
        <v>5.2110000000000004E-3</v>
      </c>
      <c r="I14" s="25"/>
      <c r="J14" s="7">
        <v>0.69869400000000004</v>
      </c>
      <c r="K14" s="7">
        <v>2.426247</v>
      </c>
      <c r="L14" s="7"/>
      <c r="M14" s="7"/>
      <c r="N14" s="7"/>
      <c r="O14" s="7"/>
      <c r="P14" s="7"/>
      <c r="Q14" s="7"/>
      <c r="AF14" s="45">
        <v>1878</v>
      </c>
      <c r="AJ14" s="43">
        <f t="shared" si="0"/>
        <v>5.888724437371792</v>
      </c>
    </row>
    <row r="15" spans="1:38">
      <c r="A15" s="45">
        <v>1879</v>
      </c>
      <c r="C15" s="7">
        <v>0.36345499999999997</v>
      </c>
      <c r="D15" s="7">
        <v>8.0616999999999994E-2</v>
      </c>
      <c r="E15" s="7">
        <v>0.71264400000000006</v>
      </c>
      <c r="F15" s="25">
        <v>0.132244</v>
      </c>
      <c r="G15" s="26">
        <v>1.2130000000000001E-3</v>
      </c>
      <c r="H15" s="26">
        <v>4.614E-3</v>
      </c>
      <c r="I15" s="26"/>
      <c r="J15" s="7">
        <v>1.3948510000000001</v>
      </c>
      <c r="K15" s="7">
        <v>3.4470149999999999</v>
      </c>
      <c r="L15" s="7"/>
      <c r="M15" s="7"/>
      <c r="N15" s="7"/>
      <c r="O15" s="7"/>
      <c r="P15" s="7"/>
      <c r="Q15" s="7"/>
      <c r="AF15" s="45">
        <v>1879</v>
      </c>
      <c r="AJ15" s="43">
        <f t="shared" si="0"/>
        <v>4.005523619711548</v>
      </c>
    </row>
    <row r="16" spans="1:38">
      <c r="A16" s="45">
        <v>1880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AF16" s="45">
        <v>1880</v>
      </c>
    </row>
    <row r="17" spans="1:36">
      <c r="A17" s="45">
        <v>1881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AF17" s="45">
        <v>1881</v>
      </c>
    </row>
    <row r="18" spans="1:36">
      <c r="A18" s="45">
        <v>1882</v>
      </c>
      <c r="C18" s="7">
        <v>0.24396000000000001</v>
      </c>
      <c r="D18" s="7">
        <v>0.29206900000000002</v>
      </c>
      <c r="E18" s="7">
        <v>0.30853700000000001</v>
      </c>
      <c r="F18" s="7">
        <v>7.5888999999999998E-2</v>
      </c>
      <c r="G18" s="26">
        <v>1.789E-3</v>
      </c>
      <c r="H18" s="26">
        <v>3.666E-3</v>
      </c>
      <c r="I18" s="26"/>
      <c r="J18" s="7">
        <v>0.226771</v>
      </c>
      <c r="K18" s="7">
        <v>2.7239249999999999</v>
      </c>
      <c r="L18" s="7"/>
      <c r="M18" s="7"/>
      <c r="N18" s="7"/>
      <c r="O18" s="7"/>
      <c r="P18" s="7"/>
      <c r="Q18" s="7"/>
      <c r="AF18" s="45">
        <v>1882</v>
      </c>
      <c r="AJ18" s="43">
        <f t="shared" ref="AJ18:AJ49" si="1">100*(F18+G18+H18)/K18</f>
        <v>2.9862789907945335</v>
      </c>
    </row>
    <row r="19" spans="1:36">
      <c r="A19" s="45">
        <v>1883</v>
      </c>
      <c r="C19" s="7">
        <v>0.28907500000000003</v>
      </c>
      <c r="D19" s="7">
        <v>0.25300099999999998</v>
      </c>
      <c r="E19" s="7">
        <v>0.24616499999999999</v>
      </c>
      <c r="F19" s="7">
        <v>8.8322999999999999E-2</v>
      </c>
      <c r="G19" s="26">
        <v>1.789E-3</v>
      </c>
      <c r="H19" s="26">
        <v>3.666E-3</v>
      </c>
      <c r="I19" s="26"/>
      <c r="J19" s="7">
        <v>0.38894000000000001</v>
      </c>
      <c r="K19" s="7">
        <v>1.75661</v>
      </c>
      <c r="L19" s="7"/>
      <c r="M19" s="7"/>
      <c r="N19" s="7"/>
      <c r="O19" s="7"/>
      <c r="P19" s="7"/>
      <c r="Q19" s="7"/>
      <c r="AF19" s="45">
        <v>1883</v>
      </c>
      <c r="AJ19" s="43">
        <f t="shared" si="1"/>
        <v>5.3385782843089817</v>
      </c>
    </row>
    <row r="20" spans="1:36">
      <c r="A20" s="45">
        <v>1884</v>
      </c>
      <c r="C20" s="7">
        <v>0.29699399999999998</v>
      </c>
      <c r="D20" s="7">
        <v>9.3524999999999997E-2</v>
      </c>
      <c r="E20" s="7">
        <v>0.44544499999999998</v>
      </c>
      <c r="F20" s="7">
        <v>8.5495000000000002E-2</v>
      </c>
      <c r="G20" s="26">
        <v>1.789E-3</v>
      </c>
      <c r="H20" s="26">
        <v>3.666E-3</v>
      </c>
      <c r="I20" s="26"/>
      <c r="J20" s="7">
        <v>0.36993900000000002</v>
      </c>
      <c r="K20" s="7">
        <v>1.9471339999999999</v>
      </c>
      <c r="L20" s="7"/>
      <c r="M20" s="7"/>
      <c r="N20" s="7"/>
      <c r="O20" s="7"/>
      <c r="P20" s="7"/>
      <c r="Q20" s="7"/>
      <c r="AF20" s="45">
        <v>1884</v>
      </c>
      <c r="AJ20" s="43">
        <f t="shared" si="1"/>
        <v>4.6709676889212561</v>
      </c>
    </row>
    <row r="21" spans="1:36">
      <c r="A21" s="45">
        <v>1885</v>
      </c>
      <c r="C21" s="7">
        <v>0.38326700000000002</v>
      </c>
      <c r="D21" s="7">
        <v>4.3337000000000001E-2</v>
      </c>
      <c r="E21" s="7">
        <v>0.83846500000000002</v>
      </c>
      <c r="F21" s="7">
        <v>9.332E-2</v>
      </c>
      <c r="G21" s="26">
        <v>1.789E-3</v>
      </c>
      <c r="H21" s="26">
        <v>3.666E-3</v>
      </c>
      <c r="I21" s="26"/>
      <c r="J21" s="7">
        <v>0.361481</v>
      </c>
      <c r="K21" s="7">
        <v>2.5716230000000002</v>
      </c>
      <c r="L21" s="7"/>
      <c r="M21" s="7"/>
      <c r="N21" s="7"/>
      <c r="O21" s="7"/>
      <c r="P21" s="7"/>
      <c r="Q21" s="7"/>
      <c r="AF21" s="45">
        <v>1885</v>
      </c>
      <c r="AJ21" s="43">
        <f t="shared" si="1"/>
        <v>3.8409595807783639</v>
      </c>
    </row>
    <row r="22" spans="1:36">
      <c r="A22" s="45">
        <v>1886</v>
      </c>
      <c r="C22" s="7">
        <v>0.40557199999999999</v>
      </c>
      <c r="D22" s="7">
        <v>0.115402</v>
      </c>
      <c r="E22" s="7">
        <v>0.62243599999999999</v>
      </c>
      <c r="F22" s="7">
        <v>0.161944</v>
      </c>
      <c r="G22" s="26">
        <v>1.789E-3</v>
      </c>
      <c r="H22" s="26">
        <v>3.666E-3</v>
      </c>
      <c r="I22" s="26"/>
      <c r="J22" s="7">
        <v>0.34812500000000002</v>
      </c>
      <c r="K22" s="7">
        <v>3.1201859999999999</v>
      </c>
      <c r="L22" s="7"/>
      <c r="M22" s="7"/>
      <c r="N22" s="7"/>
      <c r="O22" s="7"/>
      <c r="P22" s="7"/>
      <c r="Q22" s="7"/>
      <c r="AF22" s="45">
        <v>1886</v>
      </c>
      <c r="AJ22" s="43">
        <f t="shared" si="1"/>
        <v>5.3650327256131538</v>
      </c>
    </row>
    <row r="23" spans="1:36">
      <c r="A23" s="45">
        <v>1887</v>
      </c>
      <c r="C23" s="7">
        <v>0.49915599999999999</v>
      </c>
      <c r="D23" s="7">
        <v>0.27748200000000001</v>
      </c>
      <c r="E23" s="7">
        <v>0.29952400000000001</v>
      </c>
      <c r="F23" s="7">
        <v>0.23763100000000001</v>
      </c>
      <c r="G23" s="26">
        <v>1.789E-3</v>
      </c>
      <c r="H23" s="26">
        <v>3.666E-3</v>
      </c>
      <c r="I23" s="26"/>
      <c r="J23" s="7">
        <v>0.28226099999999998</v>
      </c>
      <c r="K23" s="7">
        <v>3.2126999999999999</v>
      </c>
      <c r="L23" s="7"/>
      <c r="M23" s="7"/>
      <c r="N23" s="7"/>
      <c r="O23" s="7"/>
      <c r="P23" s="7"/>
      <c r="Q23" s="7"/>
      <c r="AF23" s="45">
        <v>1887</v>
      </c>
      <c r="AJ23" s="43">
        <f t="shared" si="1"/>
        <v>7.5664083169919394</v>
      </c>
    </row>
    <row r="24" spans="1:36">
      <c r="A24" s="45">
        <v>1888</v>
      </c>
      <c r="C24" s="7">
        <v>0.60122600000000004</v>
      </c>
      <c r="D24" s="7">
        <v>0.72102299999999997</v>
      </c>
      <c r="E24" s="7">
        <v>0.46082000000000001</v>
      </c>
      <c r="F24" s="7">
        <v>0.43437700000000001</v>
      </c>
      <c r="G24" s="26">
        <v>1.789E-3</v>
      </c>
      <c r="H24" s="26">
        <v>3.666E-3</v>
      </c>
      <c r="I24" s="26"/>
      <c r="J24" s="7">
        <v>0.42666500000000002</v>
      </c>
      <c r="K24" s="7">
        <v>4.066452</v>
      </c>
      <c r="L24" s="7"/>
      <c r="M24" s="7"/>
      <c r="N24" s="7"/>
      <c r="O24" s="7"/>
      <c r="P24" s="7"/>
      <c r="Q24" s="7"/>
      <c r="AF24" s="45">
        <v>1888</v>
      </c>
      <c r="AJ24" s="43">
        <f t="shared" si="1"/>
        <v>10.816111932465942</v>
      </c>
    </row>
    <row r="25" spans="1:36">
      <c r="A25" s="45">
        <v>1889</v>
      </c>
      <c r="C25" s="7">
        <v>0.72968500000000003</v>
      </c>
      <c r="D25" s="7">
        <v>0.99448700000000001</v>
      </c>
      <c r="E25" s="7">
        <v>0.57352300000000001</v>
      </c>
      <c r="F25" s="7">
        <v>0.44987700000000003</v>
      </c>
      <c r="G25" s="26">
        <v>1.789E-3</v>
      </c>
      <c r="H25" s="26">
        <v>3.666E-3</v>
      </c>
      <c r="I25" s="26"/>
      <c r="J25" s="7">
        <v>0.98051699999999997</v>
      </c>
      <c r="K25" s="7">
        <v>5.334511</v>
      </c>
      <c r="L25" s="7"/>
      <c r="M25" s="7"/>
      <c r="N25" s="7"/>
      <c r="O25" s="7"/>
      <c r="P25" s="7"/>
      <c r="Q25" s="7"/>
      <c r="AF25" s="45">
        <v>1889</v>
      </c>
      <c r="AJ25" s="43">
        <f t="shared" si="1"/>
        <v>8.5355902349812389</v>
      </c>
    </row>
    <row r="26" spans="1:36">
      <c r="A26" s="45">
        <v>1890</v>
      </c>
      <c r="C26" s="7">
        <v>0.758548</v>
      </c>
      <c r="D26" s="7">
        <v>0.82642400000000005</v>
      </c>
      <c r="E26" s="7">
        <v>0.49365100000000001</v>
      </c>
      <c r="F26" s="7">
        <v>0.49522300000000002</v>
      </c>
      <c r="G26" s="26">
        <v>1.789E-3</v>
      </c>
      <c r="H26" s="26">
        <v>3.666E-3</v>
      </c>
      <c r="I26" s="26"/>
      <c r="J26" s="7">
        <v>0.59025000000000005</v>
      </c>
      <c r="K26" s="7">
        <v>4.7977220000000003</v>
      </c>
      <c r="L26" s="7"/>
      <c r="M26" s="7"/>
      <c r="N26" s="7"/>
      <c r="O26" s="7"/>
      <c r="P26" s="7"/>
      <c r="Q26" s="7"/>
      <c r="AF26" s="45">
        <v>1890</v>
      </c>
      <c r="AJ26" s="43">
        <f t="shared" si="1"/>
        <v>10.435744296980941</v>
      </c>
    </row>
    <row r="27" spans="1:36">
      <c r="A27" s="45">
        <v>1891</v>
      </c>
      <c r="C27" s="7">
        <v>0.88907499999999995</v>
      </c>
      <c r="D27" s="7">
        <v>0.86226100000000006</v>
      </c>
      <c r="E27" s="7">
        <v>0.45663100000000001</v>
      </c>
      <c r="F27" s="7">
        <v>0.52524899999999997</v>
      </c>
      <c r="G27" s="26">
        <v>7.0518999999999998E-2</v>
      </c>
      <c r="H27" s="26">
        <v>3.567E-2</v>
      </c>
      <c r="I27" s="26"/>
      <c r="J27" s="7">
        <v>0.54928699999999997</v>
      </c>
      <c r="K27" s="7">
        <v>5.1475229999999996</v>
      </c>
      <c r="L27" s="7"/>
      <c r="M27" s="7"/>
      <c r="N27" s="7"/>
      <c r="O27" s="7"/>
      <c r="P27" s="7"/>
      <c r="Q27" s="7"/>
      <c r="AF27" s="45">
        <v>1891</v>
      </c>
      <c r="AJ27" s="43">
        <f t="shared" si="1"/>
        <v>12.26683202775393</v>
      </c>
    </row>
    <row r="28" spans="1:36">
      <c r="A28" s="45">
        <v>1892</v>
      </c>
      <c r="C28" s="7">
        <v>0.94761300000000004</v>
      </c>
      <c r="D28" s="7">
        <v>1.161035</v>
      </c>
      <c r="E28" s="7">
        <v>0.40607100000000002</v>
      </c>
      <c r="F28" s="7">
        <v>0.43248500000000001</v>
      </c>
      <c r="G28" s="26">
        <v>4.6051000000000002E-2</v>
      </c>
      <c r="H28" s="26">
        <v>3.8719999999999997E-2</v>
      </c>
      <c r="I28" s="26"/>
      <c r="J28" s="7">
        <v>0.46498200000000001</v>
      </c>
      <c r="K28" s="7">
        <v>6.0782189999999998</v>
      </c>
      <c r="L28" s="7"/>
      <c r="M28" s="7"/>
      <c r="N28" s="7"/>
      <c r="O28" s="7"/>
      <c r="P28" s="7"/>
      <c r="Q28" s="7"/>
      <c r="AF28" s="45">
        <v>1892</v>
      </c>
      <c r="AJ28" s="43">
        <f t="shared" si="1"/>
        <v>8.5099928120391866</v>
      </c>
    </row>
    <row r="29" spans="1:36">
      <c r="A29" s="45">
        <v>1893</v>
      </c>
      <c r="C29" s="7">
        <v>0.72233199999999997</v>
      </c>
      <c r="D29" s="7">
        <v>0.71966200000000002</v>
      </c>
      <c r="E29" s="7">
        <v>0.66367799999999999</v>
      </c>
      <c r="F29" s="7">
        <v>0.49001099999999997</v>
      </c>
      <c r="G29" s="26">
        <v>5.0647999999999999E-2</v>
      </c>
      <c r="H29" s="26">
        <v>4.1021000000000002E-2</v>
      </c>
      <c r="I29" s="26"/>
      <c r="J29" s="7">
        <v>0.38999200000000001</v>
      </c>
      <c r="K29" s="7">
        <v>6.5012049999999997</v>
      </c>
      <c r="L29" s="7"/>
      <c r="M29" s="7"/>
      <c r="N29" s="7"/>
      <c r="O29" s="7"/>
      <c r="P29" s="7"/>
      <c r="Q29" s="7"/>
      <c r="AF29" s="45">
        <v>1893</v>
      </c>
      <c r="AJ29" s="43">
        <f t="shared" si="1"/>
        <v>8.947264391755068</v>
      </c>
    </row>
    <row r="30" spans="1:36">
      <c r="A30" s="45">
        <v>1894</v>
      </c>
      <c r="C30" s="7">
        <v>0.86006499999999997</v>
      </c>
      <c r="D30" s="7">
        <v>0.23343</v>
      </c>
      <c r="E30" s="7">
        <v>0.72327900000000001</v>
      </c>
      <c r="F30" s="7">
        <v>0.50314300000000001</v>
      </c>
      <c r="G30" s="26">
        <v>4.8807000000000003E-2</v>
      </c>
      <c r="H30" s="26">
        <v>4.2122E-2</v>
      </c>
      <c r="I30" s="26"/>
      <c r="J30" s="7">
        <v>0.34183599999999997</v>
      </c>
      <c r="K30" s="7">
        <v>5.2376480000000001</v>
      </c>
      <c r="L30" s="7"/>
      <c r="M30" s="7"/>
      <c r="N30" s="7"/>
      <c r="O30" s="7"/>
      <c r="P30" s="7"/>
      <c r="Q30" s="7"/>
      <c r="AF30" s="45">
        <v>1894</v>
      </c>
      <c r="AJ30" s="43">
        <f t="shared" si="1"/>
        <v>11.34234297532022</v>
      </c>
    </row>
    <row r="31" spans="1:36">
      <c r="A31" s="45">
        <v>1895</v>
      </c>
      <c r="C31" s="7">
        <v>0.96160299999999999</v>
      </c>
      <c r="D31" s="7">
        <v>2.6468999999999999E-2</v>
      </c>
      <c r="E31" s="7">
        <v>0.70464499999999997</v>
      </c>
      <c r="F31" s="7">
        <v>0.53271400000000002</v>
      </c>
      <c r="G31" s="26">
        <v>5.1749999999999997E-2</v>
      </c>
      <c r="H31" s="26">
        <v>5.2255999999999997E-2</v>
      </c>
      <c r="I31" s="26"/>
      <c r="J31" s="7">
        <v>0.49666399999999999</v>
      </c>
      <c r="K31" s="7">
        <v>4.6043609999999999</v>
      </c>
      <c r="L31" s="7"/>
      <c r="M31" s="7"/>
      <c r="N31" s="7"/>
      <c r="O31" s="7"/>
      <c r="P31" s="7"/>
      <c r="Q31" s="7"/>
      <c r="AF31" s="45">
        <v>1895</v>
      </c>
      <c r="AJ31" s="43">
        <f t="shared" si="1"/>
        <v>13.828628988908559</v>
      </c>
    </row>
    <row r="32" spans="1:36">
      <c r="A32" s="45">
        <v>1896</v>
      </c>
      <c r="C32" s="7">
        <v>1.1040479999999999</v>
      </c>
      <c r="D32" s="7">
        <v>1.5990999999999998E-2</v>
      </c>
      <c r="E32" s="7">
        <v>0.71565400000000001</v>
      </c>
      <c r="F32" s="7">
        <v>0.63062700000000005</v>
      </c>
      <c r="G32" s="26">
        <v>0.101213</v>
      </c>
      <c r="H32" s="26">
        <v>5.7940999999999999E-2</v>
      </c>
      <c r="I32" s="26"/>
      <c r="J32" s="7">
        <v>0.62834999999999996</v>
      </c>
      <c r="K32" s="7">
        <v>5.2152399999999997</v>
      </c>
      <c r="L32" s="7"/>
      <c r="M32" s="7"/>
      <c r="N32" s="7"/>
      <c r="O32" s="7"/>
      <c r="P32" s="7"/>
      <c r="Q32" s="7"/>
      <c r="AF32" s="45">
        <v>1896</v>
      </c>
      <c r="AJ32" s="43">
        <f t="shared" si="1"/>
        <v>15.143713424502039</v>
      </c>
    </row>
    <row r="33" spans="1:36">
      <c r="A33" s="45">
        <v>1897</v>
      </c>
      <c r="C33" s="7">
        <v>1.2028270000000001</v>
      </c>
      <c r="D33" s="7">
        <v>2.9502E-2</v>
      </c>
      <c r="E33" s="7">
        <v>1.2044619999999999</v>
      </c>
      <c r="F33" s="7">
        <v>0.779331</v>
      </c>
      <c r="G33" s="26">
        <v>9.257E-2</v>
      </c>
      <c r="H33" s="26">
        <v>5.8824000000000001E-2</v>
      </c>
      <c r="I33" s="26"/>
      <c r="J33" s="7">
        <v>1.080212</v>
      </c>
      <c r="K33" s="7">
        <v>6.6695450000000003</v>
      </c>
      <c r="L33" s="7"/>
      <c r="M33" s="7"/>
      <c r="N33" s="7"/>
      <c r="O33" s="7"/>
      <c r="P33" s="7"/>
      <c r="Q33" s="7"/>
      <c r="AF33" s="45">
        <v>1897</v>
      </c>
      <c r="AJ33" s="43">
        <f t="shared" si="1"/>
        <v>13.9548499935153</v>
      </c>
    </row>
    <row r="34" spans="1:36">
      <c r="A34" s="45">
        <v>1898</v>
      </c>
      <c r="C34" s="7">
        <v>1.158406</v>
      </c>
      <c r="D34" s="7">
        <v>8.0340999999999996E-2</v>
      </c>
      <c r="E34" s="7">
        <v>1.3301689999999999</v>
      </c>
      <c r="F34" s="7">
        <v>0.75104199999999999</v>
      </c>
      <c r="G34" s="26">
        <v>6.6588999999999995E-2</v>
      </c>
      <c r="H34" s="26">
        <v>5.7522999999999998E-2</v>
      </c>
      <c r="I34" s="26"/>
      <c r="J34" s="7">
        <v>1.0551980000000001</v>
      </c>
      <c r="K34" s="7">
        <v>5.7322189999999997</v>
      </c>
      <c r="L34" s="7"/>
      <c r="M34" s="7"/>
      <c r="N34" s="7"/>
      <c r="O34" s="7"/>
      <c r="P34" s="7"/>
      <c r="Q34" s="7"/>
      <c r="AF34" s="45">
        <v>1898</v>
      </c>
      <c r="AJ34" s="43">
        <f t="shared" si="1"/>
        <v>15.267281309384726</v>
      </c>
    </row>
    <row r="35" spans="1:36">
      <c r="A35" s="45">
        <v>1899</v>
      </c>
      <c r="C35" s="7">
        <v>1.019353</v>
      </c>
      <c r="D35" s="7">
        <v>0.10906</v>
      </c>
      <c r="E35" s="7">
        <v>0.95686000000000004</v>
      </c>
      <c r="F35" s="7">
        <v>0.61607500000000004</v>
      </c>
      <c r="G35" s="26">
        <v>5.6957000000000001E-2</v>
      </c>
      <c r="H35" s="26">
        <v>5.6716999999999997E-2</v>
      </c>
      <c r="I35" s="26"/>
      <c r="J35" s="7">
        <v>0.44237500000000002</v>
      </c>
      <c r="K35" s="7">
        <v>4.5462290000000003</v>
      </c>
      <c r="L35" s="7"/>
      <c r="M35" s="7"/>
      <c r="N35" s="7"/>
      <c r="O35" s="7"/>
      <c r="P35" s="7"/>
      <c r="Q35" s="7"/>
      <c r="AF35" s="45">
        <v>1899</v>
      </c>
      <c r="AJ35" s="43">
        <f t="shared" si="1"/>
        <v>16.05174310400994</v>
      </c>
    </row>
    <row r="36" spans="1:36">
      <c r="A36" s="45">
        <v>1900</v>
      </c>
      <c r="C36" s="7">
        <v>1.1095269999999999</v>
      </c>
      <c r="D36" s="7">
        <v>5.3047999999999998E-2</v>
      </c>
      <c r="E36" s="7">
        <v>1.021658</v>
      </c>
      <c r="F36" s="7">
        <v>0.78273999999999999</v>
      </c>
      <c r="G36" s="26">
        <v>5.9601000000000001E-2</v>
      </c>
      <c r="H36" s="26">
        <v>5.8004E-2</v>
      </c>
      <c r="I36" s="26"/>
      <c r="J36" s="7">
        <v>0.72317200000000004</v>
      </c>
      <c r="K36" s="7">
        <v>6.6877719999999998</v>
      </c>
      <c r="L36" s="7"/>
      <c r="M36" s="7"/>
      <c r="N36" s="7"/>
      <c r="O36" s="7"/>
      <c r="P36" s="7"/>
      <c r="Q36" s="7"/>
      <c r="AF36" s="45">
        <v>1900</v>
      </c>
      <c r="AJ36" s="43">
        <f t="shared" si="1"/>
        <v>13.462555242612936</v>
      </c>
    </row>
    <row r="37" spans="1:36">
      <c r="A37" s="45">
        <v>1901</v>
      </c>
      <c r="C37" s="7">
        <v>1.0219640000000001</v>
      </c>
      <c r="D37" s="7">
        <v>6.5498000000000001E-2</v>
      </c>
      <c r="E37" s="7">
        <v>0.84291199999999999</v>
      </c>
      <c r="F37" s="7">
        <v>0.72078500000000001</v>
      </c>
      <c r="G37" s="26">
        <v>4.2335999999999999E-2</v>
      </c>
      <c r="H37" s="26">
        <v>5.5683999999999997E-2</v>
      </c>
      <c r="I37" s="26"/>
      <c r="J37" s="7">
        <v>0.66416500000000001</v>
      </c>
      <c r="K37" s="7">
        <v>4.3305790000000002</v>
      </c>
      <c r="L37" s="7"/>
      <c r="M37" s="7"/>
      <c r="N37" s="7"/>
      <c r="O37" s="7"/>
      <c r="P37" s="7"/>
      <c r="Q37" s="7"/>
      <c r="AF37" s="45">
        <v>1901</v>
      </c>
      <c r="AJ37" s="43">
        <f t="shared" si="1"/>
        <v>18.907517909268019</v>
      </c>
    </row>
    <row r="38" spans="1:36">
      <c r="A38" s="45">
        <v>1902</v>
      </c>
      <c r="C38" s="7">
        <v>0.952376</v>
      </c>
      <c r="D38" s="7">
        <v>0.53296100000000002</v>
      </c>
      <c r="E38" s="7">
        <v>0.80518400000000001</v>
      </c>
      <c r="F38" s="7">
        <v>0.60955199999999998</v>
      </c>
      <c r="G38" s="26">
        <v>6.2807000000000002E-2</v>
      </c>
      <c r="H38" s="26">
        <v>5.4626000000000001E-2</v>
      </c>
      <c r="I38" s="26"/>
      <c r="J38" s="7">
        <v>0.76225699999999996</v>
      </c>
      <c r="K38" s="7">
        <v>4.9379330000000001</v>
      </c>
      <c r="L38" s="7"/>
      <c r="M38" s="7"/>
      <c r="N38" s="7"/>
      <c r="O38" s="7"/>
      <c r="P38" s="7"/>
      <c r="Q38" s="7"/>
      <c r="AF38" s="45">
        <v>1902</v>
      </c>
      <c r="AJ38" s="43">
        <f t="shared" si="1"/>
        <v>14.722455731983398</v>
      </c>
    </row>
    <row r="39" spans="1:36">
      <c r="A39" s="45">
        <v>1903</v>
      </c>
      <c r="C39" s="7">
        <v>1.071474</v>
      </c>
      <c r="D39" s="7">
        <v>0.45976099999999998</v>
      </c>
      <c r="E39" s="7">
        <v>0.82894100000000004</v>
      </c>
      <c r="F39" s="7">
        <v>0.83528100000000005</v>
      </c>
      <c r="G39" s="26">
        <v>4.8848000000000003E-2</v>
      </c>
      <c r="H39" s="26">
        <v>6.6564999999999999E-2</v>
      </c>
      <c r="I39" s="26"/>
      <c r="J39" s="7">
        <v>0.90543300000000004</v>
      </c>
      <c r="K39" s="7">
        <v>5.4478759999999999</v>
      </c>
      <c r="L39" s="7"/>
      <c r="M39" s="7"/>
      <c r="N39" s="7"/>
      <c r="O39" s="7"/>
      <c r="P39" s="7"/>
      <c r="Q39" s="7"/>
      <c r="AF39" s="45">
        <v>1903</v>
      </c>
      <c r="AJ39" s="43">
        <f t="shared" si="1"/>
        <v>17.450727586310702</v>
      </c>
    </row>
    <row r="40" spans="1:36">
      <c r="A40" s="45">
        <v>1904</v>
      </c>
      <c r="C40" s="7">
        <v>1.036751</v>
      </c>
      <c r="D40" s="7">
        <v>0.592476</v>
      </c>
      <c r="E40" s="7">
        <v>0.79281199999999996</v>
      </c>
      <c r="F40" s="7">
        <v>0.81543900000000002</v>
      </c>
      <c r="G40" s="26">
        <v>3.5964000000000003E-2</v>
      </c>
      <c r="H40" s="26">
        <v>6.4006999999999994E-2</v>
      </c>
      <c r="I40" s="26"/>
      <c r="J40" s="7">
        <v>0.59236</v>
      </c>
      <c r="K40" s="7">
        <v>4.852563</v>
      </c>
      <c r="L40" s="7"/>
      <c r="M40" s="7"/>
      <c r="N40" s="7"/>
      <c r="O40" s="7"/>
      <c r="P40" s="7"/>
      <c r="Q40" s="7"/>
      <c r="AF40" s="45">
        <v>1904</v>
      </c>
      <c r="AJ40" s="43">
        <f t="shared" si="1"/>
        <v>18.864463995624583</v>
      </c>
    </row>
    <row r="41" spans="1:36">
      <c r="A41" s="45">
        <v>1905</v>
      </c>
      <c r="C41" s="7">
        <v>1.2252320000000001</v>
      </c>
      <c r="D41" s="7">
        <v>0.56727899999999998</v>
      </c>
      <c r="E41" s="7">
        <v>1.0175430000000001</v>
      </c>
      <c r="F41" s="7">
        <v>0.91757100000000003</v>
      </c>
      <c r="G41" s="26">
        <v>5.1107E-2</v>
      </c>
      <c r="H41" s="26">
        <v>0.102771</v>
      </c>
      <c r="I41" s="26"/>
      <c r="J41" s="7">
        <v>1.012669</v>
      </c>
      <c r="K41" s="7">
        <v>5.9135790000000004</v>
      </c>
      <c r="L41" s="7"/>
      <c r="M41" s="7"/>
      <c r="N41" s="7"/>
      <c r="O41" s="7"/>
      <c r="P41" s="7"/>
      <c r="Q41" s="7"/>
      <c r="AF41" s="45">
        <v>1905</v>
      </c>
      <c r="AJ41" s="43">
        <f t="shared" si="1"/>
        <v>18.118452463389769</v>
      </c>
    </row>
    <row r="42" spans="1:36">
      <c r="A42" s="45">
        <v>1906</v>
      </c>
      <c r="C42" s="7">
        <v>1.689924</v>
      </c>
      <c r="D42" s="7">
        <v>0.61850300000000002</v>
      </c>
      <c r="E42" s="7">
        <v>1.2522789999999999</v>
      </c>
      <c r="F42" s="7">
        <v>1.16875</v>
      </c>
      <c r="G42" s="26">
        <v>8.4093000000000001E-2</v>
      </c>
      <c r="H42" s="26">
        <v>0.12648699999999999</v>
      </c>
      <c r="I42" s="26"/>
      <c r="J42" s="7">
        <v>2.152406</v>
      </c>
      <c r="K42" s="7">
        <v>8.51267</v>
      </c>
      <c r="L42" s="7"/>
      <c r="M42" s="7"/>
      <c r="N42" s="7"/>
      <c r="O42" s="7"/>
      <c r="P42" s="7"/>
      <c r="Q42" s="7"/>
      <c r="AF42" s="45">
        <v>1906</v>
      </c>
      <c r="AJ42" s="43">
        <f t="shared" si="1"/>
        <v>16.203259376905248</v>
      </c>
    </row>
    <row r="43" spans="1:36">
      <c r="A43" s="45">
        <v>1907</v>
      </c>
      <c r="C43" s="7">
        <v>1.8570359999999999</v>
      </c>
      <c r="D43" s="7">
        <v>0.71803899999999998</v>
      </c>
      <c r="E43" s="7">
        <v>1.2675970000000001</v>
      </c>
      <c r="F43" s="7">
        <v>1.308214</v>
      </c>
      <c r="G43" s="26">
        <v>0.18790999999999999</v>
      </c>
      <c r="H43" s="26">
        <v>0.14000599999999999</v>
      </c>
      <c r="I43" s="26"/>
      <c r="J43" s="7">
        <v>1.979093</v>
      </c>
      <c r="K43" s="7">
        <v>9.1928110000000007</v>
      </c>
      <c r="L43" s="7"/>
      <c r="M43" s="7"/>
      <c r="N43" s="7"/>
      <c r="O43" s="7"/>
      <c r="P43" s="7"/>
      <c r="Q43" s="7"/>
      <c r="AF43" s="45">
        <v>1907</v>
      </c>
      <c r="AJ43" s="43">
        <f t="shared" si="1"/>
        <v>17.797929273211423</v>
      </c>
    </row>
    <row r="44" spans="1:36">
      <c r="A44" s="45">
        <v>1908</v>
      </c>
      <c r="C44" s="7">
        <v>1.1667989999999999</v>
      </c>
      <c r="D44" s="7">
        <v>0.68266700000000002</v>
      </c>
      <c r="E44" s="7">
        <v>0.94113800000000003</v>
      </c>
      <c r="F44" s="7">
        <v>0.844495</v>
      </c>
      <c r="G44" s="26">
        <v>6.7224999999999993E-2</v>
      </c>
      <c r="H44" s="26">
        <v>0.100179</v>
      </c>
      <c r="I44" s="26"/>
      <c r="J44" s="7">
        <v>0.82598199999999999</v>
      </c>
      <c r="K44" s="7">
        <v>6.05661</v>
      </c>
      <c r="L44" s="7"/>
      <c r="M44" s="7"/>
      <c r="N44" s="7"/>
      <c r="O44" s="7"/>
      <c r="P44" s="7"/>
      <c r="Q44" s="7"/>
      <c r="AF44" s="45">
        <v>1908</v>
      </c>
      <c r="AJ44" s="43">
        <f t="shared" si="1"/>
        <v>16.707349490886816</v>
      </c>
    </row>
    <row r="45" spans="1:36">
      <c r="A45" s="45">
        <v>1909</v>
      </c>
      <c r="C45" s="7">
        <v>1.4848049999999999</v>
      </c>
      <c r="D45" s="7">
        <v>0.84803700000000004</v>
      </c>
      <c r="E45" s="7">
        <v>1.225347</v>
      </c>
      <c r="F45" s="7">
        <v>1.1327050000000001</v>
      </c>
      <c r="G45" s="26">
        <v>8.0979999999999996E-2</v>
      </c>
      <c r="H45" s="26">
        <v>0.13136700000000001</v>
      </c>
      <c r="I45" s="26"/>
      <c r="J45" s="7">
        <v>0.97609900000000005</v>
      </c>
      <c r="K45" s="7">
        <v>7.8321719999999999</v>
      </c>
      <c r="L45" s="7"/>
      <c r="M45" s="7"/>
      <c r="N45" s="7"/>
      <c r="O45" s="7"/>
      <c r="P45" s="7"/>
      <c r="Q45" s="7"/>
      <c r="AF45" s="45">
        <v>1909</v>
      </c>
      <c r="AJ45" s="43">
        <f t="shared" si="1"/>
        <v>17.173422647000091</v>
      </c>
    </row>
    <row r="46" spans="1:36">
      <c r="A46" s="45">
        <v>1910</v>
      </c>
      <c r="C46" s="7">
        <v>1.5549839999999999</v>
      </c>
      <c r="D46" s="7">
        <v>1.005962</v>
      </c>
      <c r="E46" s="7">
        <v>1.280878</v>
      </c>
      <c r="F46" s="7">
        <v>1.1041799999999999</v>
      </c>
      <c r="G46" s="26">
        <v>9.2435000000000003E-2</v>
      </c>
      <c r="H46" s="26">
        <v>0.122831</v>
      </c>
      <c r="I46" s="26"/>
      <c r="J46" s="7">
        <v>1.9685569999999999</v>
      </c>
      <c r="K46" s="7">
        <v>8.8585349999999998</v>
      </c>
      <c r="L46" s="7"/>
      <c r="M46" s="7"/>
      <c r="N46" s="7"/>
      <c r="O46" s="7"/>
      <c r="P46" s="7"/>
      <c r="Q46" s="7"/>
      <c r="AF46" s="45">
        <v>1910</v>
      </c>
      <c r="AJ46" s="43">
        <f t="shared" si="1"/>
        <v>14.894629868256995</v>
      </c>
    </row>
    <row r="47" spans="1:36">
      <c r="A47" s="45">
        <v>1911</v>
      </c>
      <c r="C47" s="7">
        <v>1.467206</v>
      </c>
      <c r="D47" s="7">
        <v>2.1574149999999999</v>
      </c>
      <c r="E47" s="7">
        <v>1.2876190000000001</v>
      </c>
      <c r="F47" s="7">
        <v>1.081351</v>
      </c>
      <c r="G47" s="26">
        <v>0.114465</v>
      </c>
      <c r="H47" s="26">
        <v>0.11533400000000001</v>
      </c>
      <c r="I47" s="26"/>
      <c r="J47" s="7">
        <v>1.70584</v>
      </c>
      <c r="K47" s="7">
        <v>9.5941860000000005</v>
      </c>
      <c r="L47" s="7"/>
      <c r="M47" s="7"/>
      <c r="N47" s="7"/>
      <c r="O47" s="7"/>
      <c r="P47" s="7"/>
      <c r="Q47" s="7"/>
      <c r="AF47" s="45">
        <v>1911</v>
      </c>
      <c r="AJ47" s="43">
        <f t="shared" si="1"/>
        <v>13.666089025165867</v>
      </c>
    </row>
    <row r="48" spans="1:36">
      <c r="A48" s="45">
        <v>1912</v>
      </c>
      <c r="C48" s="7">
        <v>1.595877</v>
      </c>
      <c r="D48" s="7">
        <v>0.93561399999999995</v>
      </c>
      <c r="E48" s="7">
        <v>1.379767</v>
      </c>
      <c r="F48" s="7">
        <v>1.2675190000000001</v>
      </c>
      <c r="G48" s="26">
        <v>0.12836800000000001</v>
      </c>
      <c r="H48" s="26">
        <v>0.11551500000000001</v>
      </c>
      <c r="I48" s="26"/>
      <c r="J48" s="7">
        <v>1.9170370000000001</v>
      </c>
      <c r="K48" s="7">
        <v>9.3197120000000009</v>
      </c>
      <c r="L48" s="7"/>
      <c r="M48" s="7"/>
      <c r="N48" s="7"/>
      <c r="O48" s="7"/>
      <c r="P48" s="7"/>
      <c r="Q48" s="7"/>
      <c r="AF48" s="45">
        <v>1912</v>
      </c>
      <c r="AJ48" s="43">
        <f t="shared" si="1"/>
        <v>16.217260790891395</v>
      </c>
    </row>
    <row r="49" spans="1:36">
      <c r="A49" s="45">
        <v>1913</v>
      </c>
      <c r="C49" s="7">
        <v>1.678156</v>
      </c>
      <c r="D49" s="7">
        <v>1.5798369999999999</v>
      </c>
      <c r="E49" s="7">
        <v>1.3639429999999999</v>
      </c>
      <c r="F49" s="7">
        <v>1.3704099999999999</v>
      </c>
      <c r="G49" s="26">
        <v>0.17286399999999999</v>
      </c>
      <c r="H49" s="26">
        <v>0.118405</v>
      </c>
      <c r="I49" s="26"/>
      <c r="J49" s="7">
        <v>2.1465040000000002</v>
      </c>
      <c r="K49" s="7">
        <v>10.184251</v>
      </c>
      <c r="L49" s="7"/>
      <c r="M49" s="7"/>
      <c r="N49" s="7"/>
      <c r="O49" s="7"/>
      <c r="P49" s="7"/>
      <c r="Q49" s="7"/>
      <c r="AF49" s="45">
        <v>1913</v>
      </c>
      <c r="AJ49" s="43">
        <f t="shared" si="1"/>
        <v>16.31616306393077</v>
      </c>
    </row>
    <row r="50" spans="1:36">
      <c r="A50" s="45">
        <v>1914</v>
      </c>
      <c r="C50" s="7">
        <v>1.665489</v>
      </c>
      <c r="D50" s="7">
        <v>1.702413</v>
      </c>
      <c r="E50" s="7">
        <v>1.3845190000000001</v>
      </c>
      <c r="F50" s="7">
        <v>1.4002749999999999</v>
      </c>
      <c r="G50" s="26">
        <v>0.13943900000000001</v>
      </c>
      <c r="H50" s="26">
        <v>0.13988999999999999</v>
      </c>
      <c r="I50" s="26"/>
      <c r="J50" s="7">
        <v>1.7361800000000001</v>
      </c>
      <c r="K50" s="7">
        <v>9.7472379999999994</v>
      </c>
      <c r="L50" s="7"/>
      <c r="M50" s="7"/>
      <c r="N50" s="7"/>
      <c r="O50" s="7"/>
      <c r="P50" s="7"/>
      <c r="Q50" s="7"/>
      <c r="AF50" s="45">
        <v>1914</v>
      </c>
      <c r="AJ50" s="43">
        <f t="shared" ref="AJ50:AJ81" si="2">100*(F50+G50+H50)/K50</f>
        <v>17.231589092212587</v>
      </c>
    </row>
    <row r="51" spans="1:36">
      <c r="A51" s="45">
        <v>1915</v>
      </c>
      <c r="C51" s="7">
        <v>1.468372</v>
      </c>
      <c r="D51" s="7">
        <v>2.027981</v>
      </c>
      <c r="E51" s="7">
        <v>1.4665319999999999</v>
      </c>
      <c r="F51" s="7">
        <v>1.2428619999999999</v>
      </c>
      <c r="G51" s="26">
        <v>0.138375</v>
      </c>
      <c r="H51" s="26">
        <v>0.13386799999999999</v>
      </c>
      <c r="I51" s="26"/>
      <c r="J51" s="7">
        <v>1.2414369999999999</v>
      </c>
      <c r="K51" s="7">
        <v>9.1559279999999994</v>
      </c>
      <c r="L51" s="7"/>
      <c r="M51" s="7"/>
      <c r="N51" s="7"/>
      <c r="O51" s="7"/>
      <c r="P51" s="7"/>
      <c r="Q51" s="7"/>
      <c r="AF51" s="45">
        <v>1915</v>
      </c>
      <c r="AJ51" s="43">
        <f t="shared" si="2"/>
        <v>16.547803783515988</v>
      </c>
    </row>
    <row r="52" spans="1:36">
      <c r="A52" s="45">
        <v>1916</v>
      </c>
      <c r="C52" s="7">
        <v>1.568481</v>
      </c>
      <c r="D52" s="7">
        <v>2.3566989999999999</v>
      </c>
      <c r="E52" s="7">
        <v>1.303142</v>
      </c>
      <c r="F52" s="7">
        <v>1.3621719999999999</v>
      </c>
      <c r="G52" s="26">
        <v>0.13780100000000001</v>
      </c>
      <c r="H52" s="26">
        <v>0.14169799999999999</v>
      </c>
      <c r="I52" s="26"/>
      <c r="J52" s="7">
        <v>1.3459559999999999</v>
      </c>
      <c r="K52" s="7">
        <v>9.7987199999999994</v>
      </c>
      <c r="L52" s="7"/>
      <c r="M52" s="7"/>
      <c r="N52" s="7"/>
      <c r="O52" s="7"/>
      <c r="P52" s="7"/>
      <c r="Q52" s="7"/>
      <c r="AF52" s="45">
        <v>1916</v>
      </c>
      <c r="AJ52" s="43">
        <f t="shared" si="2"/>
        <v>16.753933166780968</v>
      </c>
    </row>
    <row r="53" spans="1:36">
      <c r="A53" s="45">
        <v>1917</v>
      </c>
      <c r="C53" s="7">
        <v>1.7864040000000001</v>
      </c>
      <c r="D53" s="7">
        <v>2.9356849999999999</v>
      </c>
      <c r="E53" s="7">
        <v>2.322092</v>
      </c>
      <c r="F53" s="7">
        <v>1.4658929999999999</v>
      </c>
      <c r="G53" s="26">
        <v>0.17452899999999999</v>
      </c>
      <c r="H53" s="26">
        <v>0.123312</v>
      </c>
      <c r="I53" s="26"/>
      <c r="J53" s="7">
        <v>1.473481</v>
      </c>
      <c r="K53" s="7">
        <v>12.373668</v>
      </c>
      <c r="L53" s="7"/>
      <c r="M53" s="7"/>
      <c r="N53" s="7"/>
      <c r="O53" s="7"/>
      <c r="P53" s="7"/>
      <c r="Q53" s="7"/>
      <c r="AF53" s="45">
        <v>1917</v>
      </c>
      <c r="AJ53" s="43">
        <f t="shared" si="2"/>
        <v>14.253930200810302</v>
      </c>
    </row>
    <row r="54" spans="1:36">
      <c r="A54" s="45">
        <v>1918</v>
      </c>
      <c r="C54" s="7">
        <v>1.6269450000000001</v>
      </c>
      <c r="D54" s="7">
        <v>3.5434190000000001</v>
      </c>
      <c r="E54" s="7">
        <v>3.2608540000000001</v>
      </c>
      <c r="F54" s="7">
        <v>0.99978999999999996</v>
      </c>
      <c r="G54" s="26">
        <v>0.16853000000000001</v>
      </c>
      <c r="H54" s="26">
        <v>0.123832</v>
      </c>
      <c r="I54" s="26"/>
      <c r="J54" s="7">
        <v>1.068643</v>
      </c>
      <c r="K54" s="7">
        <v>12.832287000000001</v>
      </c>
      <c r="L54" s="7"/>
      <c r="M54" s="7"/>
      <c r="N54" s="7"/>
      <c r="O54" s="7"/>
      <c r="P54" s="7"/>
      <c r="Q54" s="7"/>
      <c r="AF54" s="45">
        <v>1918</v>
      </c>
      <c r="AJ54" s="43">
        <f t="shared" si="2"/>
        <v>10.069537877386939</v>
      </c>
    </row>
    <row r="55" spans="1:36">
      <c r="A55" s="45">
        <v>1919</v>
      </c>
      <c r="C55" s="7">
        <v>2.055574</v>
      </c>
      <c r="D55" s="7">
        <v>3.3732250000000001</v>
      </c>
      <c r="E55" s="7">
        <v>7.488156</v>
      </c>
      <c r="F55" s="7">
        <v>1.0827340000000001</v>
      </c>
      <c r="G55" s="26">
        <v>0.16739599999999999</v>
      </c>
      <c r="H55" s="26">
        <v>0.13338700000000001</v>
      </c>
      <c r="I55" s="26"/>
      <c r="J55" s="7">
        <v>2.148793</v>
      </c>
      <c r="K55" s="7">
        <v>21.227775000000001</v>
      </c>
      <c r="L55" s="7"/>
      <c r="M55" s="7"/>
      <c r="N55" s="7"/>
      <c r="O55" s="7"/>
      <c r="P55" s="7"/>
      <c r="Q55" s="7"/>
      <c r="AF55" s="45">
        <v>1919</v>
      </c>
      <c r="AJ55" s="43">
        <f t="shared" si="2"/>
        <v>6.5174847575876411</v>
      </c>
    </row>
    <row r="56" spans="1:36">
      <c r="A56" s="45">
        <v>1920</v>
      </c>
      <c r="C56" s="7">
        <v>2.9360490000000001</v>
      </c>
      <c r="D56" s="7">
        <v>3.1368360000000002</v>
      </c>
      <c r="E56" s="7">
        <v>4.197425</v>
      </c>
      <c r="F56" s="7">
        <v>2.0790630000000001</v>
      </c>
      <c r="G56" s="26">
        <v>0.242946</v>
      </c>
      <c r="H56" s="26">
        <v>0.18384600000000001</v>
      </c>
      <c r="I56" s="26"/>
      <c r="J56" s="7">
        <v>3.015558</v>
      </c>
      <c r="K56" s="7">
        <v>18.679152999999999</v>
      </c>
      <c r="L56" s="7"/>
      <c r="M56" s="7"/>
      <c r="N56" s="7"/>
      <c r="O56" s="7"/>
      <c r="P56" s="7"/>
      <c r="Q56" s="7"/>
      <c r="AF56" s="45">
        <v>1920</v>
      </c>
      <c r="AJ56" s="43">
        <f t="shared" si="2"/>
        <v>13.415249610086709</v>
      </c>
    </row>
    <row r="57" spans="1:36">
      <c r="A57" s="45">
        <v>1921</v>
      </c>
      <c r="C57" s="7">
        <v>2.846393</v>
      </c>
      <c r="D57" s="7">
        <v>4.4891610000000002</v>
      </c>
      <c r="E57" s="7">
        <v>2.6239210000000002</v>
      </c>
      <c r="F57" s="7">
        <v>2.541331</v>
      </c>
      <c r="G57" s="7">
        <v>0.314168</v>
      </c>
      <c r="H57" s="7">
        <v>0.18823899999999999</v>
      </c>
      <c r="I57" s="7"/>
      <c r="J57" s="7">
        <v>2.5447989999999998</v>
      </c>
      <c r="K57" s="7">
        <v>18.537579000000001</v>
      </c>
      <c r="L57" s="7"/>
      <c r="M57" s="7"/>
      <c r="N57" s="7"/>
      <c r="O57" s="7"/>
      <c r="P57" s="7"/>
      <c r="Q57" s="7"/>
      <c r="AF57" s="45">
        <v>1921</v>
      </c>
      <c r="AJ57" s="43">
        <f t="shared" si="2"/>
        <v>16.419285387806031</v>
      </c>
    </row>
    <row r="58" spans="1:36">
      <c r="A58" s="45">
        <v>1922</v>
      </c>
      <c r="C58" s="7">
        <v>2.5621640000000001</v>
      </c>
      <c r="D58" s="7">
        <v>4.4699879999999999</v>
      </c>
      <c r="E58" s="7">
        <v>1.9610609999999999</v>
      </c>
      <c r="F58" s="7">
        <v>2.6586759999999998</v>
      </c>
      <c r="G58" s="7">
        <v>0.39416299999999999</v>
      </c>
      <c r="H58" s="7">
        <v>0.24481900000000001</v>
      </c>
      <c r="I58" s="7"/>
      <c r="J58" s="7">
        <v>2.48698</v>
      </c>
      <c r="K58" s="7">
        <v>17.311160000000001</v>
      </c>
      <c r="L58" s="7"/>
      <c r="M58" s="7"/>
      <c r="N58" s="7"/>
      <c r="O58" s="7"/>
      <c r="P58" s="7"/>
      <c r="Q58" s="7"/>
      <c r="AF58" s="45">
        <v>1922</v>
      </c>
      <c r="AJ58" s="43">
        <f t="shared" si="2"/>
        <v>19.049318474325229</v>
      </c>
    </row>
    <row r="59" spans="1:36">
      <c r="A59" s="45">
        <v>1923</v>
      </c>
      <c r="C59" s="7">
        <v>2.5492880000000002</v>
      </c>
      <c r="D59" s="7">
        <v>4.4468779999999999</v>
      </c>
      <c r="E59" s="7">
        <v>2.3031440000000001</v>
      </c>
      <c r="F59" s="7">
        <v>2.4691179999999999</v>
      </c>
      <c r="G59" s="7">
        <v>0.35553899999999999</v>
      </c>
      <c r="H59" s="7">
        <v>0.28775299999999998</v>
      </c>
      <c r="I59" s="7"/>
      <c r="J59" s="7">
        <v>3.1387740000000002</v>
      </c>
      <c r="K59" s="7">
        <v>18.205359000000001</v>
      </c>
      <c r="L59" s="7"/>
      <c r="M59" s="7"/>
      <c r="N59" s="7"/>
      <c r="O59" s="7"/>
      <c r="P59" s="7"/>
      <c r="Q59" s="7"/>
      <c r="AF59" s="45">
        <v>1923</v>
      </c>
      <c r="AJ59" s="43">
        <f t="shared" si="2"/>
        <v>17.09611988426045</v>
      </c>
    </row>
    <row r="60" spans="1:36">
      <c r="A60" s="45">
        <v>1924</v>
      </c>
      <c r="C60" s="7">
        <v>3.0572140000000001</v>
      </c>
      <c r="D60" s="7">
        <v>4.0211480000000002</v>
      </c>
      <c r="E60" s="7">
        <v>2.2696019999999999</v>
      </c>
      <c r="F60" s="7">
        <v>2.621909</v>
      </c>
      <c r="G60" s="7">
        <v>0.54926699999999995</v>
      </c>
      <c r="H60" s="7">
        <v>0.30865500000000001</v>
      </c>
      <c r="I60" s="7"/>
      <c r="J60" s="7">
        <v>3.582309</v>
      </c>
      <c r="K60" s="7">
        <v>19.549393999999999</v>
      </c>
      <c r="L60" s="7"/>
      <c r="M60" s="7"/>
      <c r="N60" s="7"/>
      <c r="O60" s="7"/>
      <c r="P60" s="7"/>
      <c r="Q60" s="7"/>
      <c r="AF60" s="45">
        <v>1924</v>
      </c>
      <c r="AJ60" s="43">
        <f t="shared" si="2"/>
        <v>17.800198819462128</v>
      </c>
    </row>
    <row r="61" spans="1:36">
      <c r="A61" s="45">
        <v>1925</v>
      </c>
      <c r="C61" s="7">
        <v>3.1040049999999999</v>
      </c>
      <c r="D61" s="7">
        <v>4.3430720000000003</v>
      </c>
      <c r="E61" s="7">
        <v>2.3595160000000002</v>
      </c>
      <c r="F61" s="7">
        <v>2.849777</v>
      </c>
      <c r="G61" s="7">
        <v>0.38781700000000002</v>
      </c>
      <c r="H61" s="7">
        <v>0.36075400000000002</v>
      </c>
      <c r="I61" s="7"/>
      <c r="J61" s="7">
        <v>4.5903830000000001</v>
      </c>
      <c r="K61" s="7">
        <v>23.767541000000001</v>
      </c>
      <c r="L61" s="7"/>
      <c r="M61" s="7"/>
      <c r="N61" s="7"/>
      <c r="O61" s="7"/>
      <c r="P61" s="7"/>
      <c r="Q61" s="7"/>
      <c r="AF61" s="45">
        <v>1925</v>
      </c>
      <c r="AJ61" s="43">
        <f t="shared" si="2"/>
        <v>15.139757200797508</v>
      </c>
    </row>
    <row r="62" spans="1:36">
      <c r="A62" s="45">
        <v>1926</v>
      </c>
      <c r="C62" s="7">
        <v>3.427406</v>
      </c>
      <c r="D62" s="7">
        <v>4.8477009999999998</v>
      </c>
      <c r="E62" s="7">
        <v>2.6218430000000001</v>
      </c>
      <c r="F62" s="7">
        <v>3.2061890000000002</v>
      </c>
      <c r="G62" s="7">
        <v>0.42875400000000002</v>
      </c>
      <c r="H62" s="7">
        <v>0.31346099999999999</v>
      </c>
      <c r="I62" s="7"/>
      <c r="J62" s="7">
        <v>4.4002780000000001</v>
      </c>
      <c r="K62" s="7">
        <v>22.611443999999999</v>
      </c>
      <c r="L62" s="7"/>
      <c r="M62" s="7"/>
      <c r="N62" s="7"/>
      <c r="O62" s="7"/>
      <c r="P62" s="7"/>
      <c r="Q62" s="7"/>
      <c r="AF62" s="45">
        <v>1926</v>
      </c>
      <c r="AJ62" s="43">
        <f t="shared" si="2"/>
        <v>17.461971911214516</v>
      </c>
    </row>
    <row r="63" spans="1:36">
      <c r="A63" s="45">
        <v>1927</v>
      </c>
      <c r="C63" s="7">
        <v>3.7208230000000002</v>
      </c>
      <c r="D63" s="7">
        <v>4.5456310000000002</v>
      </c>
      <c r="E63" s="7">
        <v>2.627421</v>
      </c>
      <c r="F63" s="7">
        <v>3.584902</v>
      </c>
      <c r="G63" s="7">
        <v>0.492645</v>
      </c>
      <c r="H63" s="7">
        <v>0.344883</v>
      </c>
      <c r="I63" s="7"/>
      <c r="J63" s="7">
        <v>4.6022090000000002</v>
      </c>
      <c r="K63" s="7">
        <v>23.319178999999998</v>
      </c>
      <c r="L63" s="7"/>
      <c r="M63" s="7"/>
      <c r="N63" s="7"/>
      <c r="O63" s="7"/>
      <c r="P63" s="7"/>
      <c r="Q63" s="7"/>
      <c r="AF63" s="45">
        <v>1927</v>
      </c>
      <c r="AJ63" s="43">
        <f t="shared" si="2"/>
        <v>18.964775732456108</v>
      </c>
    </row>
    <row r="64" spans="1:36">
      <c r="A64" s="45">
        <v>1928</v>
      </c>
      <c r="C64" s="7">
        <v>3.894282</v>
      </c>
      <c r="D64" s="7">
        <v>4.6031639999999996</v>
      </c>
      <c r="E64" s="7">
        <v>2.708539</v>
      </c>
      <c r="F64" s="7">
        <v>5.9879810000000004</v>
      </c>
      <c r="G64" s="7">
        <v>0.95105600000000001</v>
      </c>
      <c r="H64" s="7">
        <v>0.54317700000000002</v>
      </c>
      <c r="I64" s="7"/>
      <c r="J64" s="7">
        <v>5.213133</v>
      </c>
      <c r="K64" s="7">
        <v>28.406438000000001</v>
      </c>
      <c r="L64" s="7"/>
      <c r="M64" s="7"/>
      <c r="N64" s="7"/>
      <c r="O64" s="7"/>
      <c r="P64" s="7"/>
      <c r="Q64" s="7"/>
      <c r="AF64" s="45">
        <v>1928</v>
      </c>
      <c r="AJ64" s="43">
        <f t="shared" si="2"/>
        <v>26.339852958684933</v>
      </c>
    </row>
    <row r="65" spans="1:36">
      <c r="A65" s="45">
        <v>1929</v>
      </c>
      <c r="C65" s="7">
        <v>4.3088629999999997</v>
      </c>
      <c r="D65" s="7">
        <v>5.0566769999999996</v>
      </c>
      <c r="E65" s="7">
        <v>2.6687959999999999</v>
      </c>
      <c r="F65" s="7">
        <v>4.3408379999999998</v>
      </c>
      <c r="G65" s="7">
        <v>1.048554</v>
      </c>
      <c r="H65" s="7">
        <v>0.75663100000000005</v>
      </c>
      <c r="I65" s="7"/>
      <c r="J65" s="7">
        <v>13.378625</v>
      </c>
      <c r="K65" s="7">
        <v>36.220058999999999</v>
      </c>
      <c r="L65" s="7"/>
      <c r="M65" s="7"/>
      <c r="N65" s="7"/>
      <c r="O65" s="7"/>
      <c r="P65" s="7"/>
      <c r="Q65" s="7"/>
      <c r="AF65" s="45">
        <v>1929</v>
      </c>
      <c r="AJ65" s="43">
        <f t="shared" si="2"/>
        <v>16.968561536578392</v>
      </c>
    </row>
    <row r="66" spans="1:36">
      <c r="A66" s="45">
        <v>1930</v>
      </c>
      <c r="C66" s="7">
        <v>4.5108620000000004</v>
      </c>
      <c r="D66" s="7">
        <v>5.2352049999999997</v>
      </c>
      <c r="E66" s="7">
        <v>2.7142170000000001</v>
      </c>
      <c r="F66" s="7">
        <v>4.5347660000000003</v>
      </c>
      <c r="G66" s="7">
        <v>1.191594</v>
      </c>
      <c r="H66" s="7">
        <v>0.81058300000000005</v>
      </c>
      <c r="I66" s="7"/>
      <c r="J66" s="7">
        <v>9.9424379999999992</v>
      </c>
      <c r="K66" s="7">
        <v>32.513809999999999</v>
      </c>
      <c r="L66" s="7"/>
      <c r="M66" s="7"/>
      <c r="N66" s="7"/>
      <c r="O66" s="7"/>
      <c r="P66" s="7"/>
      <c r="Q66" s="7"/>
      <c r="AF66" s="45">
        <v>1930</v>
      </c>
      <c r="AJ66" s="43">
        <f t="shared" si="2"/>
        <v>20.105127636533528</v>
      </c>
    </row>
    <row r="67" spans="1:36">
      <c r="A67" s="45">
        <v>1931</v>
      </c>
      <c r="C67" s="7">
        <v>4.1235330000000001</v>
      </c>
      <c r="D67" s="7">
        <v>6.1058669999999999</v>
      </c>
      <c r="E67" s="7">
        <v>2.6497060000000001</v>
      </c>
      <c r="F67" s="7">
        <v>4.1770259999999997</v>
      </c>
      <c r="G67" s="7">
        <v>1.08727</v>
      </c>
      <c r="H67" s="7">
        <v>0.54704799999999998</v>
      </c>
      <c r="I67" s="7"/>
      <c r="J67" s="7">
        <v>5.6811920000000002</v>
      </c>
      <c r="K67" s="7">
        <v>27.570936</v>
      </c>
      <c r="L67" s="7"/>
      <c r="M67" s="7"/>
      <c r="N67" s="7"/>
      <c r="O67" s="7"/>
      <c r="P67" s="7"/>
      <c r="Q67" s="7"/>
      <c r="AF67" s="45">
        <v>1931</v>
      </c>
      <c r="AJ67" s="43">
        <f t="shared" si="2"/>
        <v>21.07779003222814</v>
      </c>
    </row>
    <row r="68" spans="1:36">
      <c r="A68" s="45">
        <v>1932</v>
      </c>
      <c r="C68" s="7">
        <v>3.5744479999999998</v>
      </c>
      <c r="D68" s="7">
        <v>7.0435090000000002</v>
      </c>
      <c r="E68" s="7">
        <v>2.593934</v>
      </c>
      <c r="F68" s="7">
        <v>3.7581169999999999</v>
      </c>
      <c r="G68" s="7">
        <v>0.85416199999999998</v>
      </c>
      <c r="H68" s="7">
        <v>0.37392999999999998</v>
      </c>
      <c r="I68" s="7"/>
      <c r="J68" s="7">
        <v>3.818908</v>
      </c>
      <c r="K68" s="7">
        <v>25.024846</v>
      </c>
      <c r="L68" s="7"/>
      <c r="M68" s="7"/>
      <c r="N68" s="7"/>
      <c r="O68" s="7"/>
      <c r="P68" s="7"/>
      <c r="Q68" s="7"/>
      <c r="AF68" s="45">
        <v>1932</v>
      </c>
      <c r="AJ68" s="43">
        <f t="shared" si="2"/>
        <v>19.925033704503115</v>
      </c>
    </row>
    <row r="69" spans="1:36">
      <c r="A69" s="45">
        <v>1933</v>
      </c>
      <c r="C69" s="7">
        <v>3.8618830000000002</v>
      </c>
      <c r="D69" s="7">
        <v>5.2947699999999998</v>
      </c>
      <c r="E69" s="7">
        <v>2.3584429999999998</v>
      </c>
      <c r="F69" s="7">
        <v>3.930828</v>
      </c>
      <c r="G69" s="7">
        <v>0.78352299999999997</v>
      </c>
      <c r="H69" s="7">
        <v>0.430199</v>
      </c>
      <c r="I69" s="7"/>
      <c r="J69" s="7">
        <v>4.7544050000000002</v>
      </c>
      <c r="K69" s="7">
        <v>24.222536000000002</v>
      </c>
      <c r="L69" s="7"/>
      <c r="M69" s="7"/>
      <c r="N69" s="7"/>
      <c r="O69" s="7"/>
      <c r="P69" s="7"/>
      <c r="Q69" s="7"/>
      <c r="AF69" s="45">
        <v>1933</v>
      </c>
      <c r="AJ69" s="43">
        <f t="shared" si="2"/>
        <v>21.238692761154319</v>
      </c>
    </row>
    <row r="70" spans="1:36">
      <c r="A70" s="45">
        <v>1934</v>
      </c>
      <c r="C70" s="7">
        <v>4.2078430000000004</v>
      </c>
      <c r="D70" s="7">
        <v>3.2235779999999998</v>
      </c>
      <c r="E70" s="7">
        <v>2.6314890000000002</v>
      </c>
      <c r="F70" s="7">
        <v>4.394997</v>
      </c>
      <c r="G70" s="7">
        <v>0.85149600000000003</v>
      </c>
      <c r="H70" s="7">
        <v>0.50764900000000002</v>
      </c>
      <c r="I70" s="7"/>
      <c r="J70" s="7">
        <v>7.1079040000000004</v>
      </c>
      <c r="K70" s="7">
        <v>25.919032999999999</v>
      </c>
      <c r="L70" s="7"/>
      <c r="M70" s="7"/>
      <c r="N70" s="7"/>
      <c r="O70" s="7"/>
      <c r="P70" s="7"/>
      <c r="Q70" s="7"/>
      <c r="AF70" s="45">
        <v>1934</v>
      </c>
      <c r="AJ70" s="43">
        <f t="shared" si="2"/>
        <v>22.200450147966553</v>
      </c>
    </row>
    <row r="71" spans="1:36">
      <c r="A71" s="45">
        <v>1935</v>
      </c>
      <c r="C71" s="7">
        <v>4.200482</v>
      </c>
      <c r="D71" s="7">
        <v>6.1692099999999996</v>
      </c>
      <c r="E71" s="7">
        <v>2.3734600000000001</v>
      </c>
      <c r="F71" s="7">
        <v>4.5585050000000003</v>
      </c>
      <c r="G71" s="7">
        <v>1.112735</v>
      </c>
      <c r="H71" s="7">
        <v>0.61511199999999999</v>
      </c>
      <c r="I71" s="7"/>
      <c r="J71" s="7">
        <v>8.4614360000000008</v>
      </c>
      <c r="K71" s="7">
        <v>30.752624000000001</v>
      </c>
      <c r="L71" s="7"/>
      <c r="M71" s="7"/>
      <c r="N71" s="7"/>
      <c r="O71" s="7"/>
      <c r="P71" s="7"/>
      <c r="Q71" s="7"/>
      <c r="AF71" s="45">
        <v>1935</v>
      </c>
      <c r="AJ71" s="43">
        <f t="shared" si="2"/>
        <v>20.441676781792665</v>
      </c>
    </row>
    <row r="72" spans="1:36">
      <c r="A72" s="45">
        <v>1936</v>
      </c>
      <c r="B72" s="7">
        <f>+[1]GDP!$H20/1000</f>
        <v>289.76855913779502</v>
      </c>
      <c r="C72" s="7">
        <v>4.152495</v>
      </c>
      <c r="D72" s="7">
        <v>5.8788099999999996</v>
      </c>
      <c r="E72" s="7">
        <v>2.9502419999999998</v>
      </c>
      <c r="F72" s="7">
        <v>4.4120590000000002</v>
      </c>
      <c r="G72" s="7">
        <v>1.1957660000000001</v>
      </c>
      <c r="H72" s="7">
        <v>0.68854400000000004</v>
      </c>
      <c r="I72" s="7"/>
      <c r="J72" s="7">
        <v>7.946688</v>
      </c>
      <c r="K72" s="7">
        <v>31.727924999999999</v>
      </c>
      <c r="L72" s="7"/>
      <c r="M72" s="7"/>
      <c r="N72" s="7"/>
      <c r="O72" s="7"/>
      <c r="P72" s="7"/>
      <c r="Q72" s="7"/>
      <c r="T72" s="12">
        <f t="shared" ref="T72:T85" si="3">D72/$B72</f>
        <v>2.028794986416874E-2</v>
      </c>
      <c r="V72" s="12">
        <f t="shared" ref="V72:V85" si="4">F72/$B72</f>
        <v>1.522614811326688E-2</v>
      </c>
      <c r="W72" s="12">
        <f t="shared" ref="W72:W85" si="5">G72/$B72</f>
        <v>4.1266243775998201E-3</v>
      </c>
      <c r="Y72" s="12">
        <f t="shared" ref="Y72:Y85" si="6">H72/$B72</f>
        <v>2.3761860225580008E-3</v>
      </c>
      <c r="AF72" s="45">
        <v>1936</v>
      </c>
      <c r="AG72" s="14">
        <f t="shared" ref="AG72:AG85" si="7">100*V72</f>
        <v>1.522614811326688</v>
      </c>
      <c r="AH72" s="14">
        <f t="shared" ref="AH72:AH85" si="8">AG72+(100*W72)</f>
        <v>1.9352772490866701</v>
      </c>
      <c r="AI72" s="14">
        <f>AH72+(100*Y72)</f>
        <v>2.1728958513424703</v>
      </c>
      <c r="AJ72" s="43">
        <f t="shared" si="2"/>
        <v>19.844881126011238</v>
      </c>
    </row>
    <row r="73" spans="1:36">
      <c r="A73" s="45">
        <v>1937</v>
      </c>
      <c r="B73" s="7">
        <f>+[1]GDP!$H21/1000</f>
        <v>356.08740506630699</v>
      </c>
      <c r="C73" s="7">
        <v>4.2066239999999997</v>
      </c>
      <c r="D73" s="7">
        <v>6.7551829999999997</v>
      </c>
      <c r="E73" s="7">
        <v>2.823617</v>
      </c>
      <c r="F73" s="7">
        <v>4.6924469999999996</v>
      </c>
      <c r="G73" s="7">
        <v>1.644045</v>
      </c>
      <c r="H73" s="7">
        <v>0.748278</v>
      </c>
      <c r="I73" s="7"/>
      <c r="J73" s="7">
        <v>10.536339999999999</v>
      </c>
      <c r="K73" s="7">
        <v>34.588296</v>
      </c>
      <c r="L73" s="7"/>
      <c r="M73" s="7"/>
      <c r="N73" s="7"/>
      <c r="O73" s="7"/>
      <c r="P73" s="7"/>
      <c r="Q73" s="7"/>
      <c r="T73" s="12">
        <f t="shared" si="3"/>
        <v>1.8970575493233516E-2</v>
      </c>
      <c r="V73" s="12">
        <f t="shared" si="4"/>
        <v>1.3177795488515578E-2</v>
      </c>
      <c r="W73" s="12">
        <f t="shared" si="5"/>
        <v>4.6169703747142151E-3</v>
      </c>
      <c r="Y73" s="12">
        <f t="shared" si="6"/>
        <v>2.1013885617792724E-3</v>
      </c>
      <c r="AF73" s="45">
        <v>1937</v>
      </c>
      <c r="AG73" s="14">
        <f t="shared" si="7"/>
        <v>1.3177795488515578</v>
      </c>
      <c r="AH73" s="14">
        <f t="shared" si="8"/>
        <v>1.7794765863229793</v>
      </c>
      <c r="AI73" s="14">
        <f t="shared" ref="AI73:AI85" si="9">AH73+(100*Y73)</f>
        <v>1.9896154425009065</v>
      </c>
      <c r="AJ73" s="43">
        <f t="shared" si="2"/>
        <v>20.483142621423152</v>
      </c>
    </row>
    <row r="74" spans="1:36">
      <c r="A74" s="45">
        <v>1938</v>
      </c>
      <c r="B74" s="7">
        <f>+[1]GDP!$H22/1000</f>
        <v>373.27862792905034</v>
      </c>
      <c r="C74" s="7">
        <v>4.2425990000000002</v>
      </c>
      <c r="D74" s="7">
        <v>1.7030609999999999</v>
      </c>
      <c r="E74" s="7">
        <v>2.6614749999999998</v>
      </c>
      <c r="F74" s="7">
        <v>4.743595</v>
      </c>
      <c r="G74" s="7">
        <v>1.775182</v>
      </c>
      <c r="H74" s="7">
        <v>0.79098500000000005</v>
      </c>
      <c r="I74" s="7"/>
      <c r="J74" s="7">
        <v>11.066542</v>
      </c>
      <c r="K74" s="7">
        <v>30.208055999999999</v>
      </c>
      <c r="L74" s="7"/>
      <c r="M74" s="7"/>
      <c r="N74" s="7"/>
      <c r="O74" s="7"/>
      <c r="P74" s="7"/>
      <c r="Q74" s="7"/>
      <c r="T74" s="12">
        <f t="shared" si="3"/>
        <v>4.5624390805564779E-3</v>
      </c>
      <c r="V74" s="12">
        <f t="shared" si="4"/>
        <v>1.2707920156901194E-2</v>
      </c>
      <c r="W74" s="12">
        <f t="shared" si="5"/>
        <v>4.7556486420042557E-3</v>
      </c>
      <c r="Y74" s="12">
        <f t="shared" si="6"/>
        <v>2.1190203264204663E-3</v>
      </c>
      <c r="AF74" s="45">
        <v>1938</v>
      </c>
      <c r="AG74" s="14">
        <f t="shared" si="7"/>
        <v>1.2707920156901193</v>
      </c>
      <c r="AH74" s="14">
        <f t="shared" si="8"/>
        <v>1.7463568798905449</v>
      </c>
      <c r="AI74" s="14">
        <f t="shared" si="9"/>
        <v>1.9582589125325915</v>
      </c>
      <c r="AJ74" s="43">
        <f t="shared" si="2"/>
        <v>24.198054982419261</v>
      </c>
    </row>
    <row r="75" spans="1:36">
      <c r="A75" s="45">
        <v>1939</v>
      </c>
      <c r="B75" s="7">
        <f>+[1]GDP!$H23/1000</f>
        <v>389.07090481372455</v>
      </c>
      <c r="C75" s="7">
        <v>4.6600869999999999</v>
      </c>
      <c r="D75" s="7">
        <v>2.6120160000000001</v>
      </c>
      <c r="E75" s="7">
        <v>3.1784430000000001</v>
      </c>
      <c r="F75" s="7">
        <v>5.27454</v>
      </c>
      <c r="G75" s="7">
        <v>2.1414010000000001</v>
      </c>
      <c r="H75" s="7">
        <v>0.81402200000000002</v>
      </c>
      <c r="I75" s="7"/>
      <c r="J75" s="7">
        <v>15.594711999999999</v>
      </c>
      <c r="K75" s="7">
        <v>37.813119999999998</v>
      </c>
      <c r="L75" s="7"/>
      <c r="M75" s="7"/>
      <c r="N75" s="7"/>
      <c r="O75" s="7"/>
      <c r="P75" s="7"/>
      <c r="Q75" s="7"/>
      <c r="T75" s="12">
        <f t="shared" si="3"/>
        <v>6.7134703923711668E-3</v>
      </c>
      <c r="V75" s="12">
        <f t="shared" si="4"/>
        <v>1.3556757739377328E-2</v>
      </c>
      <c r="W75" s="12">
        <f t="shared" si="5"/>
        <v>5.5038836713458142E-3</v>
      </c>
      <c r="Y75" s="12">
        <f t="shared" si="6"/>
        <v>2.0922201838498543E-3</v>
      </c>
      <c r="AF75" s="45">
        <v>1939</v>
      </c>
      <c r="AG75" s="14">
        <f t="shared" si="7"/>
        <v>1.3556757739377328</v>
      </c>
      <c r="AH75" s="14">
        <f t="shared" si="8"/>
        <v>1.906064141072314</v>
      </c>
      <c r="AI75" s="14">
        <f t="shared" si="9"/>
        <v>2.1152861594572996</v>
      </c>
      <c r="AJ75" s="43">
        <f t="shared" si="2"/>
        <v>21.764834533622196</v>
      </c>
    </row>
    <row r="76" spans="1:36">
      <c r="A76" s="45">
        <v>1940</v>
      </c>
      <c r="B76" s="7">
        <f>+[1]GDP!$H24/1000</f>
        <v>359.52134568780241</v>
      </c>
      <c r="C76" s="7">
        <v>5.0055329999999998</v>
      </c>
      <c r="D76" s="7">
        <v>4.6856390000000001</v>
      </c>
      <c r="E76" s="7">
        <v>3.6844380000000001</v>
      </c>
      <c r="F76" s="7">
        <v>5.4460639999999998</v>
      </c>
      <c r="G76" s="7">
        <v>2.666563</v>
      </c>
      <c r="H76" s="7">
        <v>0.99884700000000004</v>
      </c>
      <c r="I76" s="7"/>
      <c r="J76" s="7">
        <v>16.692629</v>
      </c>
      <c r="K76" s="7">
        <v>43.153675</v>
      </c>
      <c r="L76" s="7"/>
      <c r="M76" s="7"/>
      <c r="N76" s="7"/>
      <c r="O76" s="7"/>
      <c r="P76" s="7"/>
      <c r="Q76" s="7"/>
      <c r="T76" s="12">
        <f t="shared" si="3"/>
        <v>1.3032992494606618E-2</v>
      </c>
      <c r="V76" s="12">
        <f t="shared" si="4"/>
        <v>1.5148096393500928E-2</v>
      </c>
      <c r="W76" s="12">
        <f t="shared" si="5"/>
        <v>7.4169810276454732E-3</v>
      </c>
      <c r="Y76" s="12">
        <f t="shared" si="6"/>
        <v>2.7782689734015651E-3</v>
      </c>
      <c r="AF76" s="45">
        <v>1940</v>
      </c>
      <c r="AG76" s="14">
        <f t="shared" si="7"/>
        <v>1.5148096393500927</v>
      </c>
      <c r="AH76" s="14">
        <f t="shared" si="8"/>
        <v>2.25650774211464</v>
      </c>
      <c r="AI76" s="14">
        <f t="shared" si="9"/>
        <v>2.5343346394547965</v>
      </c>
      <c r="AJ76" s="43">
        <f t="shared" si="2"/>
        <v>21.114016361294837</v>
      </c>
    </row>
    <row r="77" spans="1:36">
      <c r="A77" s="45">
        <v>1941</v>
      </c>
      <c r="B77" s="7">
        <f>+[1]GDP!$H25/1000</f>
        <v>425.84559713325905</v>
      </c>
      <c r="C77" s="7">
        <v>5.5565889999999998</v>
      </c>
      <c r="D77" s="7">
        <v>4.5586399999999996</v>
      </c>
      <c r="E77" s="7">
        <v>3.7618149999999999</v>
      </c>
      <c r="F77" s="7">
        <v>5.9743810000000002</v>
      </c>
      <c r="G77" s="7">
        <v>2.6723219999999999</v>
      </c>
      <c r="H77" s="7">
        <v>1.154317</v>
      </c>
      <c r="I77" s="7"/>
      <c r="J77" s="7">
        <v>23.929825000000001</v>
      </c>
      <c r="K77" s="7">
        <v>51.972417</v>
      </c>
      <c r="L77" s="7"/>
      <c r="M77" s="7"/>
      <c r="N77" s="7"/>
      <c r="O77" s="7"/>
      <c r="P77" s="7"/>
      <c r="Q77" s="7"/>
      <c r="T77" s="12">
        <f t="shared" si="3"/>
        <v>1.0704912838569218E-2</v>
      </c>
      <c r="V77" s="12">
        <f t="shared" si="4"/>
        <v>1.4029453492577613E-2</v>
      </c>
      <c r="W77" s="12">
        <f t="shared" si="5"/>
        <v>6.2753308194090718E-3</v>
      </c>
      <c r="Y77" s="12">
        <f t="shared" si="6"/>
        <v>2.710646787875047E-3</v>
      </c>
      <c r="AF77" s="45">
        <v>1941</v>
      </c>
      <c r="AG77" s="14">
        <f t="shared" si="7"/>
        <v>1.4029453492577613</v>
      </c>
      <c r="AH77" s="14">
        <f t="shared" si="8"/>
        <v>2.0304784311986683</v>
      </c>
      <c r="AI77" s="14">
        <f t="shared" si="9"/>
        <v>2.3015431099861732</v>
      </c>
      <c r="AJ77" s="43">
        <f t="shared" si="2"/>
        <v>18.858118528526393</v>
      </c>
    </row>
    <row r="78" spans="1:36">
      <c r="A78" s="45">
        <v>1942</v>
      </c>
      <c r="B78" s="7">
        <f>+[1]GDP!$H26/1000</f>
        <v>481.18406297403675</v>
      </c>
      <c r="C78" s="7">
        <v>6.0085300000000004</v>
      </c>
      <c r="D78" s="7">
        <v>5.2255310000000001</v>
      </c>
      <c r="E78" s="7">
        <v>5.4995139999999996</v>
      </c>
      <c r="F78" s="7">
        <v>6.786314</v>
      </c>
      <c r="G78" s="7">
        <v>3.0610170000000001</v>
      </c>
      <c r="H78" s="7">
        <v>1.425433</v>
      </c>
      <c r="I78" s="7"/>
      <c r="J78" s="7">
        <v>27.539901</v>
      </c>
      <c r="K78" s="7">
        <v>61.604289000000001</v>
      </c>
      <c r="L78" s="7"/>
      <c r="M78" s="7"/>
      <c r="N78" s="7"/>
      <c r="O78" s="7"/>
      <c r="P78" s="7"/>
      <c r="Q78" s="7"/>
      <c r="T78" s="12">
        <f t="shared" si="3"/>
        <v>1.0859734147683013E-2</v>
      </c>
      <c r="V78" s="12">
        <f t="shared" si="4"/>
        <v>1.4103364018450812E-2</v>
      </c>
      <c r="W78" s="12">
        <f t="shared" si="5"/>
        <v>6.3614263969610386E-3</v>
      </c>
      <c r="Y78" s="12">
        <f t="shared" si="6"/>
        <v>2.9623445780599597E-3</v>
      </c>
      <c r="AF78" s="45">
        <v>1942</v>
      </c>
      <c r="AG78" s="14">
        <f t="shared" si="7"/>
        <v>1.4103364018450812</v>
      </c>
      <c r="AH78" s="14">
        <f t="shared" si="8"/>
        <v>2.0464790415411853</v>
      </c>
      <c r="AI78" s="14">
        <f t="shared" si="9"/>
        <v>2.3427134993471812</v>
      </c>
      <c r="AJ78" s="43">
        <f t="shared" si="2"/>
        <v>18.298667484012356</v>
      </c>
    </row>
    <row r="79" spans="1:36">
      <c r="A79" s="45">
        <v>1943</v>
      </c>
      <c r="B79" s="7">
        <f>+[1]GDP!$H27/1000</f>
        <v>604.23524178754553</v>
      </c>
      <c r="C79" s="7">
        <v>8.3176360000000003</v>
      </c>
      <c r="D79" s="7">
        <v>6.6159730000000003</v>
      </c>
      <c r="E79" s="7">
        <v>6.9657830000000001</v>
      </c>
      <c r="F79" s="7">
        <v>7.811096</v>
      </c>
      <c r="G79" s="7">
        <v>3.652326</v>
      </c>
      <c r="H79" s="7">
        <v>1.479149</v>
      </c>
      <c r="I79" s="7"/>
      <c r="J79" s="7">
        <v>36.638302000000003</v>
      </c>
      <c r="K79" s="7">
        <v>80.866084000000001</v>
      </c>
      <c r="L79" s="7"/>
      <c r="M79" s="7"/>
      <c r="N79" s="7"/>
      <c r="O79" s="7"/>
      <c r="P79" s="7"/>
      <c r="Q79" s="7"/>
      <c r="T79" s="12">
        <f t="shared" si="3"/>
        <v>1.094933321073357E-2</v>
      </c>
      <c r="V79" s="12">
        <f t="shared" si="4"/>
        <v>1.2927243331408416E-2</v>
      </c>
      <c r="W79" s="12">
        <f t="shared" si="5"/>
        <v>6.044543163677616E-3</v>
      </c>
      <c r="Y79" s="12">
        <f t="shared" si="6"/>
        <v>2.4479687673035163E-3</v>
      </c>
      <c r="AF79" s="45">
        <v>1943</v>
      </c>
      <c r="AG79" s="14">
        <f t="shared" si="7"/>
        <v>1.2927243331408416</v>
      </c>
      <c r="AH79" s="14">
        <f t="shared" si="8"/>
        <v>1.8971786495086032</v>
      </c>
      <c r="AI79" s="14">
        <f t="shared" si="9"/>
        <v>2.1419755262389546</v>
      </c>
      <c r="AJ79" s="43">
        <f t="shared" si="2"/>
        <v>16.004943432156303</v>
      </c>
    </row>
    <row r="80" spans="1:36">
      <c r="A80" s="45">
        <v>1944</v>
      </c>
      <c r="B80" s="7">
        <f>+[1]GDP!$H28/1000</f>
        <v>577.16387800776329</v>
      </c>
      <c r="C80" s="7">
        <v>8.2150639999999999</v>
      </c>
      <c r="D80" s="7">
        <v>8.2007999999999992</v>
      </c>
      <c r="E80" s="7">
        <v>8.5256609999999995</v>
      </c>
      <c r="F80" s="7">
        <v>10.203816</v>
      </c>
      <c r="G80" s="7">
        <v>3.1003500000000002</v>
      </c>
      <c r="H80" s="7">
        <v>1.4935320000000001</v>
      </c>
      <c r="I80" s="7"/>
      <c r="J80" s="7">
        <v>17.003678000000001</v>
      </c>
      <c r="K80" s="7">
        <v>68.362583999999998</v>
      </c>
      <c r="L80" s="7"/>
      <c r="M80" s="7"/>
      <c r="N80" s="7"/>
      <c r="O80" s="7"/>
      <c r="P80" s="7"/>
      <c r="Q80" s="7"/>
      <c r="T80" s="12">
        <f t="shared" si="3"/>
        <v>1.4208789414034834E-2</v>
      </c>
      <c r="V80" s="12">
        <f t="shared" si="4"/>
        <v>1.7679235289674088E-2</v>
      </c>
      <c r="W80" s="12">
        <f t="shared" si="5"/>
        <v>5.3716979148135434E-3</v>
      </c>
      <c r="Y80" s="12">
        <f t="shared" si="6"/>
        <v>2.5877087200178368E-3</v>
      </c>
      <c r="AF80" s="45">
        <v>1944</v>
      </c>
      <c r="AG80" s="14">
        <f t="shared" si="7"/>
        <v>1.7679235289674089</v>
      </c>
      <c r="AH80" s="14">
        <f t="shared" si="8"/>
        <v>2.3050933204487634</v>
      </c>
      <c r="AI80" s="14">
        <f t="shared" si="9"/>
        <v>2.5638641924505472</v>
      </c>
      <c r="AJ80" s="43">
        <f t="shared" si="2"/>
        <v>21.645902091705604</v>
      </c>
    </row>
    <row r="81" spans="1:38">
      <c r="A81" s="45">
        <v>1945</v>
      </c>
      <c r="B81" s="7">
        <f>+[1]GDP!$H29/1000</f>
        <v>711.72541784306168</v>
      </c>
      <c r="C81" s="7">
        <v>8.7106399999999997</v>
      </c>
      <c r="D81" s="7">
        <v>9.2048520000000007</v>
      </c>
      <c r="E81" s="7">
        <v>7.690143</v>
      </c>
      <c r="F81" s="7">
        <v>11.015772</v>
      </c>
      <c r="G81" s="7">
        <v>3.2704019999999998</v>
      </c>
      <c r="H81" s="7">
        <v>1.554298</v>
      </c>
      <c r="I81" s="7"/>
      <c r="J81" s="7">
        <v>24.686758000000001</v>
      </c>
      <c r="K81" s="7">
        <v>76.962582999999995</v>
      </c>
      <c r="L81" s="7"/>
      <c r="M81" s="7"/>
      <c r="N81" s="7"/>
      <c r="O81" s="7"/>
      <c r="P81" s="7"/>
      <c r="Q81" s="7"/>
      <c r="T81" s="12">
        <f t="shared" si="3"/>
        <v>1.2933150579188262E-2</v>
      </c>
      <c r="V81" s="12">
        <f t="shared" si="4"/>
        <v>1.5477558794210469E-2</v>
      </c>
      <c r="W81" s="12">
        <f t="shared" si="5"/>
        <v>4.595033306399543E-3</v>
      </c>
      <c r="Y81" s="12">
        <f t="shared" si="6"/>
        <v>2.1838450068432554E-3</v>
      </c>
      <c r="AF81" s="45">
        <v>1945</v>
      </c>
      <c r="AG81" s="14">
        <f t="shared" si="7"/>
        <v>1.5477558794210469</v>
      </c>
      <c r="AH81" s="14">
        <f t="shared" si="8"/>
        <v>2.0072592100610009</v>
      </c>
      <c r="AI81" s="14">
        <f t="shared" si="9"/>
        <v>2.2256437107453264</v>
      </c>
      <c r="AJ81" s="43">
        <f t="shared" si="2"/>
        <v>20.582043094889368</v>
      </c>
    </row>
    <row r="82" spans="1:38">
      <c r="A82" s="45">
        <v>1946</v>
      </c>
      <c r="B82" s="7">
        <f>+[1]GDP!$H30/1000</f>
        <v>801.69151886872908</v>
      </c>
      <c r="C82" s="7">
        <v>9.3081440000000004</v>
      </c>
      <c r="D82" s="7">
        <v>10.099168499999999</v>
      </c>
      <c r="E82" s="7">
        <v>6.5564910000000003</v>
      </c>
      <c r="F82" s="7">
        <v>12.505277</v>
      </c>
      <c r="G82" s="7">
        <v>3.2491355</v>
      </c>
      <c r="H82" s="7">
        <v>1.829537</v>
      </c>
      <c r="I82" s="7"/>
      <c r="J82" s="7">
        <v>12.963025500000001</v>
      </c>
      <c r="K82" s="7">
        <v>85.247577500000006</v>
      </c>
      <c r="L82" s="7"/>
      <c r="M82" s="7"/>
      <c r="N82" s="7"/>
      <c r="O82" s="7"/>
      <c r="P82" s="7"/>
      <c r="Q82" s="7"/>
      <c r="T82" s="12">
        <f t="shared" si="3"/>
        <v>1.2597324859131585E-2</v>
      </c>
      <c r="V82" s="12">
        <f t="shared" si="4"/>
        <v>1.5598614561429138E-2</v>
      </c>
      <c r="W82" s="12">
        <f t="shared" si="5"/>
        <v>4.052850034617893E-3</v>
      </c>
      <c r="Y82" s="12">
        <f t="shared" si="6"/>
        <v>2.2820959894669572E-3</v>
      </c>
      <c r="AF82" s="45">
        <v>1946</v>
      </c>
      <c r="AG82" s="14">
        <f t="shared" si="7"/>
        <v>1.5598614561429138</v>
      </c>
      <c r="AH82" s="14">
        <f t="shared" si="8"/>
        <v>1.965146459604703</v>
      </c>
      <c r="AI82" s="14">
        <f t="shared" si="9"/>
        <v>2.1933560585513989</v>
      </c>
      <c r="AJ82" s="43">
        <f t="shared" ref="AJ82:AJ101" si="10">100*(F82+G82+H82)/K82</f>
        <v>20.626919867605618</v>
      </c>
    </row>
    <row r="83" spans="1:38">
      <c r="A83" s="45">
        <v>1947</v>
      </c>
      <c r="B83" s="7">
        <f>+[1]GDP!$H31/1000</f>
        <v>1098.4812716310787</v>
      </c>
      <c r="C83" s="7">
        <v>9.8426864999999992</v>
      </c>
      <c r="D83" s="7">
        <v>14.4243025</v>
      </c>
      <c r="E83" s="7">
        <v>7.8274489999999997</v>
      </c>
      <c r="F83" s="7">
        <v>17.833517000000001</v>
      </c>
      <c r="G83" s="7">
        <v>2.7409539999999999</v>
      </c>
      <c r="H83" s="7">
        <v>4.0722940000000003</v>
      </c>
      <c r="I83" s="7"/>
      <c r="J83" s="7">
        <v>9.1489080000000005</v>
      </c>
      <c r="K83" s="7">
        <v>101.8692745</v>
      </c>
      <c r="L83" s="7"/>
      <c r="M83" s="7"/>
      <c r="N83" s="7"/>
      <c r="O83" s="7"/>
      <c r="P83" s="7"/>
      <c r="Q83" s="7"/>
      <c r="T83" s="12">
        <f t="shared" si="3"/>
        <v>1.313113192961596E-2</v>
      </c>
      <c r="V83" s="12">
        <f t="shared" si="4"/>
        <v>1.6234702821578309E-2</v>
      </c>
      <c r="W83" s="12">
        <f t="shared" si="5"/>
        <v>2.4952214214176791E-3</v>
      </c>
      <c r="Y83" s="12">
        <f t="shared" si="6"/>
        <v>3.7072038505975248E-3</v>
      </c>
      <c r="AF83" s="45">
        <v>1947</v>
      </c>
      <c r="AG83" s="14">
        <f t="shared" si="7"/>
        <v>1.6234702821578308</v>
      </c>
      <c r="AH83" s="14">
        <f t="shared" si="8"/>
        <v>1.8729924242995988</v>
      </c>
      <c r="AI83" s="14">
        <f t="shared" si="9"/>
        <v>2.2437128093593515</v>
      </c>
      <c r="AJ83" s="43">
        <f t="shared" si="10"/>
        <v>24.194503319055247</v>
      </c>
    </row>
    <row r="84" spans="1:38">
      <c r="A84" s="45">
        <v>1948</v>
      </c>
      <c r="B84" s="7">
        <f>+[1]GDP!$H32/1000</f>
        <v>1185.938447183549</v>
      </c>
      <c r="C84" s="7">
        <v>12.9316575</v>
      </c>
      <c r="D84" s="7">
        <v>12.874725</v>
      </c>
      <c r="E84" s="7">
        <v>14.095000000000001</v>
      </c>
      <c r="F84" s="7">
        <v>18.579504</v>
      </c>
      <c r="G84" s="7">
        <v>3.0899225000000001</v>
      </c>
      <c r="H84" s="7">
        <v>4.8941119999999998</v>
      </c>
      <c r="I84" s="7"/>
      <c r="J84" s="7">
        <v>8.2719015000000002</v>
      </c>
      <c r="K84" s="7">
        <v>123.9360045</v>
      </c>
      <c r="L84" s="7"/>
      <c r="M84" s="7"/>
      <c r="N84" s="7"/>
      <c r="O84" s="7"/>
      <c r="P84" s="7"/>
      <c r="Q84" s="7"/>
      <c r="T84" s="12">
        <f t="shared" si="3"/>
        <v>1.0856149432186648E-2</v>
      </c>
      <c r="V84" s="12">
        <f t="shared" si="4"/>
        <v>1.5666499424252522E-2</v>
      </c>
      <c r="W84" s="12">
        <f t="shared" si="5"/>
        <v>2.6054661667628434E-3</v>
      </c>
      <c r="Y84" s="12">
        <f t="shared" si="6"/>
        <v>4.1267841612040532E-3</v>
      </c>
      <c r="AF84" s="45">
        <v>1948</v>
      </c>
      <c r="AG84" s="14">
        <f t="shared" si="7"/>
        <v>1.5666499424252522</v>
      </c>
      <c r="AH84" s="14">
        <f t="shared" si="8"/>
        <v>1.8271965591015364</v>
      </c>
      <c r="AI84" s="14">
        <f t="shared" si="9"/>
        <v>2.2398749752219418</v>
      </c>
      <c r="AJ84" s="43">
        <f t="shared" si="10"/>
        <v>21.433270022836666</v>
      </c>
    </row>
    <row r="85" spans="1:38">
      <c r="A85" s="45">
        <v>1949</v>
      </c>
      <c r="B85" s="7">
        <f>+[1]GDP!$H33/1000</f>
        <v>1269.0486760255208</v>
      </c>
      <c r="C85" s="7">
        <v>17.091999999999999</v>
      </c>
      <c r="D85" s="7">
        <v>46.247999999999998</v>
      </c>
      <c r="E85" s="7">
        <v>7.4930000000000003</v>
      </c>
      <c r="F85" s="7">
        <v>19.405999999999999</v>
      </c>
      <c r="G85" s="7">
        <v>4.5839999999999996</v>
      </c>
      <c r="H85" s="7">
        <v>5.6669999999999998</v>
      </c>
      <c r="I85" s="7"/>
      <c r="J85" s="7">
        <v>20.989000000000001</v>
      </c>
      <c r="K85" s="7">
        <v>193.06100000000001</v>
      </c>
      <c r="L85" s="7"/>
      <c r="M85" s="7"/>
      <c r="N85" s="7"/>
      <c r="O85" s="7"/>
      <c r="P85" s="7"/>
      <c r="Q85" s="7"/>
      <c r="T85" s="12">
        <f t="shared" si="3"/>
        <v>3.6443046570004023E-2</v>
      </c>
      <c r="V85" s="12">
        <f t="shared" si="4"/>
        <v>1.5291769627605475E-2</v>
      </c>
      <c r="W85" s="12">
        <f t="shared" si="5"/>
        <v>3.612154589969262E-3</v>
      </c>
      <c r="Y85" s="12">
        <f t="shared" si="6"/>
        <v>4.4655497516046701E-3</v>
      </c>
      <c r="AF85" s="45">
        <v>1949</v>
      </c>
      <c r="AG85" s="14">
        <f t="shared" si="7"/>
        <v>1.5291769627605474</v>
      </c>
      <c r="AH85" s="14">
        <f t="shared" si="8"/>
        <v>1.8903924217574737</v>
      </c>
      <c r="AI85" s="14">
        <f t="shared" si="9"/>
        <v>2.3369473969179406</v>
      </c>
      <c r="AJ85" s="43">
        <f t="shared" si="10"/>
        <v>15.361466065129672</v>
      </c>
    </row>
    <row r="86" spans="1:38">
      <c r="A86" s="45">
        <v>1950</v>
      </c>
      <c r="B86" s="7">
        <v>1837.6591995452989</v>
      </c>
      <c r="C86" s="7">
        <v>15.766</v>
      </c>
      <c r="D86" s="7">
        <v>36.936</v>
      </c>
      <c r="E86" s="7">
        <v>6.7130000000000001</v>
      </c>
      <c r="F86" s="7">
        <v>18.870999999999999</v>
      </c>
      <c r="G86" s="7">
        <v>4.3899999999999997</v>
      </c>
      <c r="H86" s="7">
        <v>6.53</v>
      </c>
      <c r="I86" s="7"/>
      <c r="J86" s="7">
        <v>11.609</v>
      </c>
      <c r="K86" s="7">
        <v>135.928</v>
      </c>
      <c r="L86" s="7"/>
      <c r="M86" s="7"/>
      <c r="N86" s="7"/>
      <c r="O86" s="7"/>
      <c r="P86" s="7"/>
      <c r="Q86" s="7"/>
      <c r="T86" s="12">
        <f>D86/$B86</f>
        <v>2.0099483086493543E-2</v>
      </c>
      <c r="U86" s="12"/>
      <c r="V86" s="12">
        <f t="shared" ref="V86:V94" si="11">F86/$B86</f>
        <v>1.0269042271096481E-2</v>
      </c>
      <c r="W86" s="12">
        <f t="shared" ref="W86:W94" si="12">G86/$B86</f>
        <v>2.3889086731023025E-3</v>
      </c>
      <c r="Y86" s="12">
        <f t="shared" ref="Y86:Y94" si="13">H86/$B86</f>
        <v>3.5534336299221044E-3</v>
      </c>
      <c r="AF86" s="45">
        <v>1950</v>
      </c>
      <c r="AG86" s="14">
        <f t="shared" ref="AG86:AG101" si="14">100*V86</f>
        <v>1.026904227109648</v>
      </c>
      <c r="AH86" s="14">
        <f t="shared" ref="AH86:AH101" si="15">AG86+(100*W86)</f>
        <v>1.2657950944198784</v>
      </c>
      <c r="AI86" s="14">
        <f>AH86+(100*Y86)</f>
        <v>1.6211384574120888</v>
      </c>
      <c r="AJ86" s="43">
        <f t="shared" si="10"/>
        <v>21.916750044141015</v>
      </c>
    </row>
    <row r="87" spans="1:38">
      <c r="A87" s="45">
        <v>1951</v>
      </c>
      <c r="B87" s="7">
        <v>1986.57274319925</v>
      </c>
      <c r="C87" s="7">
        <v>17.942</v>
      </c>
      <c r="D87" s="7">
        <v>26.881</v>
      </c>
      <c r="E87" s="7">
        <v>9.76</v>
      </c>
      <c r="F87" s="7">
        <v>21.763999999999999</v>
      </c>
      <c r="G87" s="7">
        <v>5.9139999999999997</v>
      </c>
      <c r="H87" s="7">
        <v>6.5730000000000004</v>
      </c>
      <c r="I87" s="7"/>
      <c r="J87" s="7">
        <v>15.239000000000001</v>
      </c>
      <c r="K87" s="7">
        <v>142.042</v>
      </c>
      <c r="L87" s="7"/>
      <c r="M87" s="7"/>
      <c r="N87" s="7"/>
      <c r="O87" s="7"/>
      <c r="P87" s="7"/>
      <c r="Q87" s="7"/>
      <c r="T87" s="12">
        <f t="shared" ref="T87:T134" si="16">D87/$B87</f>
        <v>1.3531344418181157E-2</v>
      </c>
      <c r="V87" s="12">
        <f t="shared" si="11"/>
        <v>1.0955551501703608E-2</v>
      </c>
      <c r="W87" s="12">
        <f t="shared" si="12"/>
        <v>2.9769863803103813E-3</v>
      </c>
      <c r="Y87" s="12">
        <f t="shared" si="13"/>
        <v>3.3087134727392861E-3</v>
      </c>
      <c r="AF87" s="45">
        <v>1951</v>
      </c>
      <c r="AG87" s="14">
        <f t="shared" si="14"/>
        <v>1.0955551501703609</v>
      </c>
      <c r="AH87" s="14">
        <f t="shared" si="15"/>
        <v>1.3932537882013989</v>
      </c>
      <c r="AI87" s="14">
        <f t="shared" ref="AI87:AI94" si="17">AH87+(100*Y87)</f>
        <v>1.7241251354753275</v>
      </c>
      <c r="AJ87" s="43">
        <f t="shared" si="10"/>
        <v>24.113290435223384</v>
      </c>
    </row>
    <row r="88" spans="1:38">
      <c r="A88" s="45">
        <v>1952</v>
      </c>
      <c r="B88" s="7">
        <v>2171.3170200532131</v>
      </c>
      <c r="C88" s="7">
        <v>19.971</v>
      </c>
      <c r="D88" s="7">
        <v>26.841999999999999</v>
      </c>
      <c r="E88" s="7">
        <v>9.2880000000000003</v>
      </c>
      <c r="F88" s="7">
        <v>23.798999999999999</v>
      </c>
      <c r="G88" s="7">
        <v>6.9530000000000003</v>
      </c>
      <c r="H88" s="7">
        <v>7.19</v>
      </c>
      <c r="I88" s="7"/>
      <c r="J88" s="7">
        <v>38.496000000000002</v>
      </c>
      <c r="K88" s="7">
        <v>182.07400000000001</v>
      </c>
      <c r="L88" s="7"/>
      <c r="M88" s="7"/>
      <c r="N88" s="7"/>
      <c r="O88" s="7"/>
      <c r="P88" s="7"/>
      <c r="Q88" s="7"/>
      <c r="T88" s="12">
        <f t="shared" si="16"/>
        <v>1.2362082437571541E-2</v>
      </c>
      <c r="V88" s="12">
        <f t="shared" si="11"/>
        <v>1.0960628862669141E-2</v>
      </c>
      <c r="W88" s="12">
        <f t="shared" si="12"/>
        <v>3.2022039784082757E-3</v>
      </c>
      <c r="Y88" s="12">
        <f t="shared" si="13"/>
        <v>3.3113543225593988E-3</v>
      </c>
      <c r="AF88" s="45">
        <v>1952</v>
      </c>
      <c r="AG88" s="14">
        <f t="shared" si="14"/>
        <v>1.0960628862669142</v>
      </c>
      <c r="AH88" s="14">
        <f t="shared" si="15"/>
        <v>1.4162832841077417</v>
      </c>
      <c r="AI88" s="14">
        <f t="shared" si="17"/>
        <v>1.7474187163636816</v>
      </c>
      <c r="AJ88" s="43">
        <f t="shared" si="10"/>
        <v>20.838779836769664</v>
      </c>
    </row>
    <row r="89" spans="1:38">
      <c r="A89" s="45">
        <v>1953</v>
      </c>
      <c r="B89" s="7">
        <v>2397.1014629483238</v>
      </c>
      <c r="C89" s="7">
        <v>24.646000000000001</v>
      </c>
      <c r="D89" s="7">
        <v>28.483000000000001</v>
      </c>
      <c r="E89" s="7">
        <v>10.381</v>
      </c>
      <c r="F89" s="7">
        <v>28.928999999999998</v>
      </c>
      <c r="G89" s="7">
        <v>10.211</v>
      </c>
      <c r="H89" s="7">
        <v>8.048</v>
      </c>
      <c r="I89" s="7"/>
      <c r="J89" s="7">
        <v>58.573</v>
      </c>
      <c r="K89" s="7">
        <v>245.048</v>
      </c>
      <c r="L89" s="7"/>
      <c r="M89" s="7"/>
      <c r="N89" s="7"/>
      <c r="O89" s="7"/>
      <c r="P89" s="7"/>
      <c r="Q89" s="7"/>
      <c r="T89" s="12">
        <f t="shared" si="16"/>
        <v>1.188226716317933E-2</v>
      </c>
      <c r="V89" s="12">
        <f t="shared" si="11"/>
        <v>1.2068325203230517E-2</v>
      </c>
      <c r="W89" s="12">
        <f t="shared" si="12"/>
        <v>4.259727907988068E-3</v>
      </c>
      <c r="Y89" s="12">
        <f t="shared" si="13"/>
        <v>3.3573881307891458E-3</v>
      </c>
      <c r="AF89" s="45">
        <v>1953</v>
      </c>
      <c r="AG89" s="14">
        <f t="shared" si="14"/>
        <v>1.2068325203230517</v>
      </c>
      <c r="AH89" s="14">
        <f t="shared" si="15"/>
        <v>1.6328053111218583</v>
      </c>
      <c r="AI89" s="14">
        <f t="shared" si="17"/>
        <v>1.9685441242007728</v>
      </c>
      <c r="AJ89" s="43">
        <f t="shared" si="10"/>
        <v>19.256635434690345</v>
      </c>
    </row>
    <row r="90" spans="1:38">
      <c r="A90" s="45">
        <v>1954</v>
      </c>
      <c r="B90" s="7">
        <v>2591.2481307838507</v>
      </c>
      <c r="C90" s="7">
        <v>27.655000000000001</v>
      </c>
      <c r="D90" s="7">
        <v>31.507000000000001</v>
      </c>
      <c r="E90" s="7">
        <v>15.016</v>
      </c>
      <c r="F90" s="7">
        <v>33.435000000000002</v>
      </c>
      <c r="G90" s="7">
        <v>9.4209999999999994</v>
      </c>
      <c r="H90" s="7">
        <v>9.3070000000000004</v>
      </c>
      <c r="I90" s="7"/>
      <c r="J90" s="7">
        <v>42.825000000000003</v>
      </c>
      <c r="K90" s="7">
        <v>238.75399999999999</v>
      </c>
      <c r="L90" s="7"/>
      <c r="M90" s="7"/>
      <c r="N90" s="7"/>
      <c r="O90" s="7"/>
      <c r="P90" s="7"/>
      <c r="Q90" s="7"/>
      <c r="T90" s="12">
        <f t="shared" si="16"/>
        <v>1.2159005394234151E-2</v>
      </c>
      <c r="V90" s="12">
        <f t="shared" si="11"/>
        <v>1.290304838150947E-2</v>
      </c>
      <c r="W90" s="12">
        <f t="shared" si="12"/>
        <v>3.6356996800418931E-3</v>
      </c>
      <c r="Y90" s="12">
        <f t="shared" si="13"/>
        <v>3.5917054370183527E-3</v>
      </c>
      <c r="AF90" s="45">
        <v>1954</v>
      </c>
      <c r="AG90" s="14">
        <f t="shared" si="14"/>
        <v>1.290304838150947</v>
      </c>
      <c r="AH90" s="14">
        <f t="shared" si="15"/>
        <v>1.6538748061551363</v>
      </c>
      <c r="AI90" s="14">
        <f t="shared" si="17"/>
        <v>2.0130453498569714</v>
      </c>
      <c r="AJ90" s="43">
        <f t="shared" si="10"/>
        <v>21.848010923377203</v>
      </c>
    </row>
    <row r="91" spans="1:38">
      <c r="A91" s="45">
        <v>1955</v>
      </c>
      <c r="B91" s="7">
        <v>2827.0702613484686</v>
      </c>
      <c r="C91" s="7">
        <v>28.175000000000001</v>
      </c>
      <c r="D91" s="7">
        <v>38.402000000000001</v>
      </c>
      <c r="E91" s="7">
        <v>17.831</v>
      </c>
      <c r="F91" s="7">
        <v>36.404000000000003</v>
      </c>
      <c r="G91" s="7">
        <v>8.2479999999999993</v>
      </c>
      <c r="H91" s="7">
        <v>11.045</v>
      </c>
      <c r="I91" s="7"/>
      <c r="J91" s="7">
        <v>50.762999999999998</v>
      </c>
      <c r="K91" s="7">
        <v>284.04300000000001</v>
      </c>
      <c r="L91" s="7"/>
      <c r="M91" s="7"/>
      <c r="N91" s="7"/>
      <c r="O91" s="7"/>
      <c r="P91" s="7"/>
      <c r="Q91" s="7"/>
      <c r="T91" s="12">
        <f t="shared" si="16"/>
        <v>1.3583673715163641E-2</v>
      </c>
      <c r="V91" s="12">
        <f t="shared" si="11"/>
        <v>1.287693500147954E-2</v>
      </c>
      <c r="W91" s="12">
        <f t="shared" si="12"/>
        <v>2.9175079631964403E-3</v>
      </c>
      <c r="Y91" s="12">
        <f t="shared" si="13"/>
        <v>3.9068714177382018E-3</v>
      </c>
      <c r="AF91" s="45">
        <v>1955</v>
      </c>
      <c r="AG91" s="14">
        <f t="shared" si="14"/>
        <v>1.2876935001479539</v>
      </c>
      <c r="AH91" s="14">
        <f t="shared" si="15"/>
        <v>1.5794442964675979</v>
      </c>
      <c r="AI91" s="14">
        <f t="shared" si="17"/>
        <v>1.9701314382414181</v>
      </c>
      <c r="AJ91" s="43">
        <f t="shared" si="10"/>
        <v>19.608650802871399</v>
      </c>
    </row>
    <row r="92" spans="1:38">
      <c r="A92" s="45">
        <v>1956</v>
      </c>
      <c r="B92" s="7">
        <v>2911.8188395201282</v>
      </c>
      <c r="C92" s="7">
        <v>32.207999999999998</v>
      </c>
      <c r="D92" s="7">
        <v>42.7</v>
      </c>
      <c r="E92" s="7">
        <v>12.25</v>
      </c>
      <c r="F92" s="7">
        <v>47.685000000000002</v>
      </c>
      <c r="G92" s="7">
        <v>7.3250000000000002</v>
      </c>
      <c r="H92" s="7">
        <v>13.345000000000001</v>
      </c>
      <c r="I92" s="7"/>
      <c r="J92" s="7">
        <v>43.796999999999997</v>
      </c>
      <c r="K92" s="7">
        <v>285.68599999999998</v>
      </c>
      <c r="L92" s="7"/>
      <c r="M92" s="7"/>
      <c r="N92" s="7"/>
      <c r="O92" s="7"/>
      <c r="P92" s="7"/>
      <c r="Q92" s="7"/>
      <c r="T92" s="12">
        <f t="shared" si="16"/>
        <v>1.4664373834134894E-2</v>
      </c>
      <c r="V92" s="12">
        <f t="shared" si="11"/>
        <v>1.6376362207979448E-2</v>
      </c>
      <c r="W92" s="12">
        <f t="shared" si="12"/>
        <v>2.5156097970734917E-3</v>
      </c>
      <c r="Y92" s="12">
        <f t="shared" si="13"/>
        <v>4.5830461081154605E-3</v>
      </c>
      <c r="AF92" s="45">
        <v>1956</v>
      </c>
      <c r="AG92" s="14">
        <f t="shared" si="14"/>
        <v>1.6376362207979449</v>
      </c>
      <c r="AH92" s="14">
        <f t="shared" si="15"/>
        <v>1.8891972005052939</v>
      </c>
      <c r="AI92" s="14">
        <f t="shared" si="17"/>
        <v>2.3475018113168398</v>
      </c>
      <c r="AJ92" s="43">
        <f t="shared" si="10"/>
        <v>23.926618735254792</v>
      </c>
    </row>
    <row r="93" spans="1:38">
      <c r="A93" s="45">
        <v>1957</v>
      </c>
      <c r="B93" s="7">
        <v>3176.9916770677355</v>
      </c>
      <c r="C93" s="7">
        <v>32.914000000000001</v>
      </c>
      <c r="D93" s="7">
        <v>43.027000000000001</v>
      </c>
      <c r="E93" s="7">
        <v>13.388999999999999</v>
      </c>
      <c r="F93" s="7">
        <v>52.741</v>
      </c>
      <c r="G93" s="7">
        <v>6.0119999999999996</v>
      </c>
      <c r="H93" s="7">
        <v>14.103</v>
      </c>
      <c r="I93" s="7"/>
      <c r="J93" s="7">
        <v>35.862000000000002</v>
      </c>
      <c r="K93" s="7">
        <v>298.00700000000001</v>
      </c>
      <c r="L93" s="7"/>
      <c r="M93" s="7"/>
      <c r="N93" s="7"/>
      <c r="O93" s="7"/>
      <c r="P93" s="7"/>
      <c r="Q93" s="7"/>
      <c r="T93" s="12">
        <f t="shared" si="16"/>
        <v>1.3543315303775861E-2</v>
      </c>
      <c r="V93" s="12">
        <f t="shared" si="11"/>
        <v>1.6600924824794725E-2</v>
      </c>
      <c r="W93" s="12">
        <f t="shared" si="12"/>
        <v>1.8923562322797423E-3</v>
      </c>
      <c r="Y93" s="12">
        <f t="shared" si="13"/>
        <v>4.4391051137460426E-3</v>
      </c>
      <c r="AF93" s="45">
        <v>1957</v>
      </c>
      <c r="AG93" s="14">
        <f t="shared" si="14"/>
        <v>1.6600924824794725</v>
      </c>
      <c r="AH93" s="14">
        <f t="shared" si="15"/>
        <v>1.8493281057074467</v>
      </c>
      <c r="AI93" s="14">
        <f t="shared" si="17"/>
        <v>2.2932386170820509</v>
      </c>
      <c r="AJ93" s="43">
        <f t="shared" si="10"/>
        <v>24.447747871694286</v>
      </c>
    </row>
    <row r="94" spans="1:38">
      <c r="A94" s="45">
        <v>1958</v>
      </c>
      <c r="B94" s="7">
        <v>3315.1051770266467</v>
      </c>
      <c r="C94" s="7">
        <v>36.103000000000002</v>
      </c>
      <c r="D94" s="7">
        <v>55.302999999999997</v>
      </c>
      <c r="E94" s="7">
        <v>13.269</v>
      </c>
      <c r="F94" s="7">
        <v>61.887</v>
      </c>
      <c r="G94" s="7">
        <v>8.3719999999999999</v>
      </c>
      <c r="H94" s="7">
        <v>15.61</v>
      </c>
      <c r="I94" s="7"/>
      <c r="J94" s="7">
        <v>36.895000000000003</v>
      </c>
      <c r="K94" s="7">
        <v>331.56799999999998</v>
      </c>
      <c r="L94" s="7"/>
      <c r="M94" s="7"/>
      <c r="N94" s="7"/>
      <c r="O94" s="7"/>
      <c r="P94" s="7"/>
      <c r="Q94" s="7"/>
      <c r="T94" s="12">
        <f t="shared" si="16"/>
        <v>1.6682125316338184E-2</v>
      </c>
      <c r="V94" s="12">
        <f t="shared" si="11"/>
        <v>1.8668185983621525E-2</v>
      </c>
      <c r="W94" s="12">
        <f t="shared" si="12"/>
        <v>2.5254100708529967E-3</v>
      </c>
      <c r="Y94" s="12">
        <f t="shared" si="13"/>
        <v>4.7087495468245673E-3</v>
      </c>
      <c r="AF94" s="45">
        <v>1958</v>
      </c>
      <c r="AG94" s="14">
        <f t="shared" si="14"/>
        <v>1.8668185983621526</v>
      </c>
      <c r="AH94" s="14">
        <f t="shared" si="15"/>
        <v>2.1193596054474524</v>
      </c>
      <c r="AI94" s="14">
        <f t="shared" si="17"/>
        <v>2.5902345601299093</v>
      </c>
      <c r="AJ94" s="43">
        <f t="shared" si="10"/>
        <v>25.897855040293393</v>
      </c>
      <c r="AL94" s="11"/>
    </row>
    <row r="95" spans="1:38">
      <c r="A95" s="45">
        <v>1959</v>
      </c>
      <c r="B95" s="7">
        <v>3403.2843573132013</v>
      </c>
      <c r="C95" s="7"/>
      <c r="D95" s="49">
        <f>+(D94+D96)/2</f>
        <v>38.582749999999997</v>
      </c>
      <c r="E95" s="7"/>
      <c r="F95" s="49">
        <f>+(F94+F96)/2</f>
        <v>74.999750000000006</v>
      </c>
      <c r="G95" s="49">
        <f>+(G94+G96)/2</f>
        <v>8.8234999999999992</v>
      </c>
      <c r="H95" s="7"/>
      <c r="I95" s="7"/>
      <c r="J95" s="7"/>
      <c r="K95" s="49">
        <f>+(K94+K96)/2</f>
        <v>338.69650000000001</v>
      </c>
      <c r="L95" s="49"/>
      <c r="M95" s="49"/>
      <c r="N95" s="49"/>
      <c r="O95" s="49"/>
      <c r="P95" s="49"/>
      <c r="Q95" s="49"/>
      <c r="T95" s="12">
        <f t="shared" si="16"/>
        <v>1.1336916328220075E-2</v>
      </c>
      <c r="V95" s="12">
        <f t="shared" ref="V95:V105" si="18">F95/$B95</f>
        <v>2.2037462088301735E-2</v>
      </c>
      <c r="W95" s="12">
        <f t="shared" ref="W95:W109" si="19">G95/$B95</f>
        <v>2.5926425986237331E-3</v>
      </c>
      <c r="Y95" s="29"/>
      <c r="Z95" s="29"/>
      <c r="AA95" s="29"/>
      <c r="AB95" s="29"/>
      <c r="AC95" s="29"/>
      <c r="AD95" s="29"/>
      <c r="AE95" s="29"/>
      <c r="AF95" s="45">
        <v>1959</v>
      </c>
      <c r="AG95" s="14">
        <f t="shared" si="14"/>
        <v>2.2037462088301734</v>
      </c>
      <c r="AH95" s="14">
        <f t="shared" si="15"/>
        <v>2.4630104686925467</v>
      </c>
      <c r="AI95" s="14"/>
      <c r="AJ95" s="43">
        <f t="shared" si="10"/>
        <v>24.748779512041018</v>
      </c>
    </row>
    <row r="96" spans="1:38">
      <c r="A96" s="45">
        <v>1960</v>
      </c>
      <c r="B96" s="7">
        <v>3634.5323517246266</v>
      </c>
      <c r="C96" s="7"/>
      <c r="D96" s="7">
        <v>21.862499999999997</v>
      </c>
      <c r="E96" s="7"/>
      <c r="F96" s="7">
        <v>88.112500000000011</v>
      </c>
      <c r="G96" s="7">
        <v>9.2749999999999986</v>
      </c>
      <c r="H96" s="7"/>
      <c r="I96" s="7"/>
      <c r="J96" s="7"/>
      <c r="K96" s="7">
        <v>345.82500000000005</v>
      </c>
      <c r="L96" s="7"/>
      <c r="M96" s="7"/>
      <c r="N96" s="7"/>
      <c r="O96" s="7"/>
      <c r="P96" s="7"/>
      <c r="Q96" s="7"/>
      <c r="T96" s="12">
        <f t="shared" si="16"/>
        <v>6.0152167828760681E-3</v>
      </c>
      <c r="V96" s="12">
        <f t="shared" si="18"/>
        <v>2.4243146427955067E-2</v>
      </c>
      <c r="W96" s="12">
        <f t="shared" si="19"/>
        <v>2.5519101503110589E-3</v>
      </c>
      <c r="Y96" s="29"/>
      <c r="Z96" s="29"/>
      <c r="AA96" s="29"/>
      <c r="AB96" s="29"/>
      <c r="AC96" s="29"/>
      <c r="AD96" s="29"/>
      <c r="AE96" s="29"/>
      <c r="AF96" s="45">
        <v>1960</v>
      </c>
      <c r="AG96" s="14">
        <f t="shared" si="14"/>
        <v>2.4243146427955069</v>
      </c>
      <c r="AH96" s="14">
        <f t="shared" si="15"/>
        <v>2.6795056578266125</v>
      </c>
      <c r="AI96" s="14"/>
      <c r="AJ96" s="43">
        <f t="shared" si="10"/>
        <v>28.160919540229887</v>
      </c>
    </row>
    <row r="97" spans="1:36">
      <c r="A97" s="45">
        <v>1961</v>
      </c>
      <c r="B97" s="7">
        <v>3721.9491759856496</v>
      </c>
      <c r="C97" s="9"/>
      <c r="D97" s="9">
        <v>29.8125</v>
      </c>
      <c r="E97" s="9">
        <v>13.25</v>
      </c>
      <c r="F97" s="9">
        <v>100.03749999999999</v>
      </c>
      <c r="G97" s="9">
        <v>9.9375</v>
      </c>
      <c r="H97" s="9"/>
      <c r="I97" s="9"/>
      <c r="J97" s="9"/>
      <c r="K97" s="7">
        <v>384.91250000000002</v>
      </c>
      <c r="L97" s="9"/>
      <c r="M97" s="9"/>
      <c r="N97" s="9"/>
      <c r="O97" s="9"/>
      <c r="P97" s="9"/>
      <c r="Q97" s="9"/>
      <c r="T97" s="12">
        <f t="shared" si="16"/>
        <v>8.0099159312418677E-3</v>
      </c>
      <c r="V97" s="12">
        <f t="shared" si="18"/>
        <v>2.6877717902611602E-2</v>
      </c>
      <c r="W97" s="12">
        <f t="shared" si="19"/>
        <v>2.6699719770806227E-3</v>
      </c>
      <c r="Y97" s="29"/>
      <c r="Z97" s="29"/>
      <c r="AA97" s="29"/>
      <c r="AB97" s="29"/>
      <c r="AC97" s="29"/>
      <c r="AD97" s="29"/>
      <c r="AE97" s="29"/>
      <c r="AF97" s="45">
        <v>1961</v>
      </c>
      <c r="AG97" s="14">
        <f t="shared" si="14"/>
        <v>2.6877717902611602</v>
      </c>
      <c r="AH97" s="14">
        <f t="shared" si="15"/>
        <v>2.9547689879692225</v>
      </c>
      <c r="AI97" s="14"/>
      <c r="AJ97" s="43">
        <f t="shared" si="10"/>
        <v>28.571428571428569</v>
      </c>
    </row>
    <row r="98" spans="1:36">
      <c r="A98" s="45">
        <v>1962</v>
      </c>
      <c r="B98" s="7">
        <v>4048.8728516013621</v>
      </c>
      <c r="C98" s="9"/>
      <c r="D98" s="9">
        <v>56.974999999999994</v>
      </c>
      <c r="E98" s="9"/>
      <c r="F98" s="9">
        <v>92.087500000000006</v>
      </c>
      <c r="G98" s="9">
        <v>10.600000000000001</v>
      </c>
      <c r="H98" s="9"/>
      <c r="I98" s="9"/>
      <c r="J98" s="9">
        <v>53</v>
      </c>
      <c r="K98" s="7">
        <v>440.5625</v>
      </c>
      <c r="L98" s="9"/>
      <c r="M98" s="9"/>
      <c r="N98" s="9"/>
      <c r="O98" s="9"/>
      <c r="P98" s="9"/>
      <c r="Q98" s="9"/>
      <c r="T98" s="12">
        <f t="shared" si="16"/>
        <v>1.4071817537432897E-2</v>
      </c>
      <c r="V98" s="12">
        <f t="shared" si="18"/>
        <v>2.2743984159339224E-2</v>
      </c>
      <c r="W98" s="12">
        <f t="shared" si="19"/>
        <v>2.6180125651037956E-3</v>
      </c>
      <c r="Y98" s="29"/>
      <c r="Z98" s="29"/>
      <c r="AA98" s="29"/>
      <c r="AB98" s="29"/>
      <c r="AC98" s="29"/>
      <c r="AD98" s="29"/>
      <c r="AE98" s="29"/>
      <c r="AF98" s="45">
        <v>1962</v>
      </c>
      <c r="AG98" s="14">
        <f t="shared" si="14"/>
        <v>2.2743984159339226</v>
      </c>
      <c r="AH98" s="14">
        <f t="shared" si="15"/>
        <v>2.5361996724443019</v>
      </c>
      <c r="AI98" s="14"/>
      <c r="AJ98" s="43">
        <f t="shared" si="10"/>
        <v>23.30827067669173</v>
      </c>
    </row>
    <row r="99" spans="1:36">
      <c r="A99" s="45">
        <v>1963</v>
      </c>
      <c r="B99" s="7">
        <v>4325.3539701943628</v>
      </c>
      <c r="D99">
        <v>53</v>
      </c>
      <c r="E99">
        <v>17.887500000000003</v>
      </c>
      <c r="F99" s="51">
        <v>132.5</v>
      </c>
      <c r="G99" s="51">
        <v>27.825000000000003</v>
      </c>
      <c r="J99">
        <v>76.1875</v>
      </c>
      <c r="K99" s="7">
        <v>477.66249999999997</v>
      </c>
      <c r="T99" s="12">
        <f t="shared" si="16"/>
        <v>1.2253332412842597E-2</v>
      </c>
      <c r="V99" s="12">
        <f t="shared" si="18"/>
        <v>3.0633331032106494E-2</v>
      </c>
      <c r="W99" s="12">
        <f t="shared" si="19"/>
        <v>6.4329995167423642E-3</v>
      </c>
      <c r="Y99" s="29"/>
      <c r="Z99" s="29"/>
      <c r="AA99" s="29"/>
      <c r="AB99" s="29"/>
      <c r="AC99" s="29"/>
      <c r="AD99" s="29"/>
      <c r="AE99" s="29"/>
      <c r="AF99" s="45">
        <v>1963</v>
      </c>
      <c r="AG99" s="14">
        <f t="shared" si="14"/>
        <v>3.0633331032106494</v>
      </c>
      <c r="AH99" s="14">
        <f t="shared" si="15"/>
        <v>3.706633054884886</v>
      </c>
      <c r="AI99" s="14"/>
      <c r="AJ99" s="43">
        <f t="shared" si="10"/>
        <v>33.564493758668512</v>
      </c>
    </row>
    <row r="100" spans="1:36">
      <c r="A100" s="45">
        <v>1964</v>
      </c>
      <c r="B100" s="7">
        <v>4584.5550188753014</v>
      </c>
      <c r="D100">
        <v>19.212499999999999</v>
      </c>
      <c r="E100">
        <v>80.162499999999994</v>
      </c>
      <c r="F100" s="51">
        <v>145.08749999999998</v>
      </c>
      <c r="G100" s="51">
        <v>29.150000000000002</v>
      </c>
      <c r="J100">
        <v>78.837500000000006</v>
      </c>
      <c r="K100" s="7">
        <v>531.32500000000005</v>
      </c>
      <c r="T100" s="12">
        <f t="shared" si="16"/>
        <v>4.1907011522163548E-3</v>
      </c>
      <c r="V100" s="12">
        <f t="shared" si="18"/>
        <v>3.1647019046047643E-2</v>
      </c>
      <c r="W100" s="12">
        <f t="shared" si="19"/>
        <v>6.3583051964661947E-3</v>
      </c>
      <c r="Y100" s="29"/>
      <c r="Z100" s="29"/>
      <c r="AA100" s="29"/>
      <c r="AB100" s="29"/>
      <c r="AC100" s="29"/>
      <c r="AD100" s="29"/>
      <c r="AE100" s="29"/>
      <c r="AF100" s="45">
        <v>1964</v>
      </c>
      <c r="AG100" s="14">
        <f t="shared" si="14"/>
        <v>3.1647019046047644</v>
      </c>
      <c r="AH100" s="14">
        <f t="shared" si="15"/>
        <v>3.8005324242513838</v>
      </c>
      <c r="AI100" s="14"/>
      <c r="AJ100" s="43">
        <f t="shared" si="10"/>
        <v>32.793017456359102</v>
      </c>
    </row>
    <row r="101" spans="1:36">
      <c r="A101" s="45">
        <v>1965</v>
      </c>
      <c r="B101" s="7">
        <v>4991.5260771718922</v>
      </c>
      <c r="D101">
        <v>91.425000000000011</v>
      </c>
      <c r="E101">
        <v>20.537500000000001</v>
      </c>
      <c r="F101" s="51">
        <v>157.67500000000001</v>
      </c>
      <c r="G101" s="51">
        <v>34.450000000000003</v>
      </c>
      <c r="J101">
        <v>72.212500000000006</v>
      </c>
      <c r="K101" s="7">
        <v>569.75</v>
      </c>
      <c r="T101" s="12">
        <f t="shared" si="16"/>
        <v>1.8316041744852459E-2</v>
      </c>
      <c r="V101" s="12">
        <f t="shared" si="18"/>
        <v>3.1588535762861483E-2</v>
      </c>
      <c r="W101" s="12">
        <f t="shared" si="19"/>
        <v>6.9016968893646944E-3</v>
      </c>
      <c r="Y101" s="29"/>
      <c r="Z101" s="29"/>
      <c r="AA101" s="29"/>
      <c r="AB101" s="29"/>
      <c r="AC101" s="29"/>
      <c r="AD101" s="29"/>
      <c r="AE101" s="29"/>
      <c r="AF101" s="45">
        <v>1965</v>
      </c>
      <c r="AG101" s="14">
        <f t="shared" si="14"/>
        <v>3.1588535762861483</v>
      </c>
      <c r="AH101" s="14">
        <f t="shared" si="15"/>
        <v>3.849023265222618</v>
      </c>
      <c r="AI101" s="14"/>
      <c r="AJ101" s="43">
        <f t="shared" si="10"/>
        <v>33.720930232558139</v>
      </c>
    </row>
    <row r="102" spans="1:36">
      <c r="A102" s="45">
        <v>1966</v>
      </c>
      <c r="B102" s="7">
        <v>5448.8126331536059</v>
      </c>
      <c r="F102" s="51">
        <f>21.542*6.625</f>
        <v>142.71575000000001</v>
      </c>
      <c r="G102" s="51">
        <f>2.406*6.625</f>
        <v>15.93975</v>
      </c>
      <c r="I102" s="52"/>
      <c r="J102">
        <f>13.517*6.625</f>
        <v>89.550124999999994</v>
      </c>
      <c r="K102" s="7">
        <f>101.995*6.625</f>
        <v>675.71687500000007</v>
      </c>
      <c r="T102" s="12">
        <f t="shared" si="16"/>
        <v>0</v>
      </c>
      <c r="V102" s="12">
        <f t="shared" si="18"/>
        <v>2.6192082497320249E-2</v>
      </c>
      <c r="W102" s="12">
        <f t="shared" si="19"/>
        <v>2.9253621060510867E-3</v>
      </c>
      <c r="Y102" s="29"/>
      <c r="Z102" s="29"/>
      <c r="AA102" s="29"/>
      <c r="AB102" s="29"/>
      <c r="AC102" s="29"/>
      <c r="AD102" s="29"/>
      <c r="AE102" s="29"/>
      <c r="AF102" s="45">
        <v>1966</v>
      </c>
    </row>
    <row r="103" spans="1:36">
      <c r="A103" s="45">
        <v>1967</v>
      </c>
      <c r="B103" s="7">
        <v>5887.8026445225478</v>
      </c>
      <c r="F103" s="51">
        <f>25.682*6.625</f>
        <v>170.14324999999999</v>
      </c>
      <c r="G103" s="51">
        <f>2.217*6.625</f>
        <v>14.687625000000001</v>
      </c>
      <c r="I103" s="52">
        <f>0.77*6.625</f>
        <v>5.1012500000000003</v>
      </c>
      <c r="J103">
        <f>14.14*6.625</f>
        <v>93.677500000000009</v>
      </c>
      <c r="K103" s="7">
        <f>112.845*6.625</f>
        <v>747.59812499999998</v>
      </c>
      <c r="T103" s="12">
        <f t="shared" si="16"/>
        <v>0</v>
      </c>
      <c r="V103" s="12">
        <f t="shared" si="18"/>
        <v>2.8897580349145212E-2</v>
      </c>
      <c r="W103" s="12">
        <f t="shared" si="19"/>
        <v>2.4945851426701558E-3</v>
      </c>
      <c r="X103" s="12">
        <f t="shared" ref="X103:X109" si="20">I103/$B103</f>
        <v>8.6640981500046008E-4</v>
      </c>
      <c r="Y103" s="29"/>
      <c r="Z103" s="29"/>
      <c r="AA103" s="29"/>
      <c r="AB103" s="29"/>
      <c r="AC103" s="29"/>
      <c r="AD103" s="29"/>
      <c r="AE103" s="29"/>
      <c r="AF103" s="45">
        <v>1967</v>
      </c>
    </row>
    <row r="104" spans="1:36">
      <c r="A104" s="45">
        <v>1968</v>
      </c>
      <c r="B104" s="7">
        <v>6513.9510601596376</v>
      </c>
      <c r="F104" s="51">
        <f>28.354*6.625</f>
        <v>187.84524999999999</v>
      </c>
      <c r="G104" s="51">
        <f>3.4*6.625</f>
        <v>22.524999999999999</v>
      </c>
      <c r="I104" s="52">
        <f>0.618*6.625</f>
        <v>4.0942499999999997</v>
      </c>
      <c r="J104">
        <f>12.796*6.625</f>
        <v>84.773499999999999</v>
      </c>
      <c r="K104" s="7">
        <f>118.594*6.625</f>
        <v>785.68525</v>
      </c>
      <c r="T104" s="12">
        <f t="shared" si="16"/>
        <v>0</v>
      </c>
      <c r="V104" s="12">
        <f t="shared" si="18"/>
        <v>2.8837375083901301E-2</v>
      </c>
      <c r="W104" s="12">
        <f t="shared" si="19"/>
        <v>3.4579627313699804E-3</v>
      </c>
      <c r="X104" s="12">
        <f t="shared" si="20"/>
        <v>6.2853557881960233E-4</v>
      </c>
      <c r="Y104" s="29"/>
      <c r="Z104" s="29"/>
      <c r="AA104" s="29"/>
      <c r="AB104" s="29"/>
      <c r="AC104" s="29"/>
      <c r="AD104" s="29"/>
      <c r="AE104" s="29"/>
      <c r="AF104" s="45">
        <v>1968</v>
      </c>
    </row>
    <row r="105" spans="1:36">
      <c r="A105" s="45">
        <v>1969</v>
      </c>
      <c r="B105" s="7">
        <v>7185.5867186534815</v>
      </c>
      <c r="F105" s="51">
        <f>34.201*6.625</f>
        <v>226.581625</v>
      </c>
      <c r="G105" s="51">
        <f>3.587*6.625</f>
        <v>23.763875000000002</v>
      </c>
      <c r="I105" s="52">
        <f>1.046*6.625</f>
        <v>6.9297500000000003</v>
      </c>
      <c r="J105">
        <f>13.438*6.625</f>
        <v>89.026750000000007</v>
      </c>
      <c r="K105" s="7">
        <f>134.253*6.625</f>
        <v>889.42612499999996</v>
      </c>
      <c r="T105" s="12">
        <f t="shared" si="16"/>
        <v>0</v>
      </c>
      <c r="V105" s="12">
        <f t="shared" si="18"/>
        <v>3.1532793893058672E-2</v>
      </c>
      <c r="W105" s="12">
        <f t="shared" si="19"/>
        <v>3.3071586121575821E-3</v>
      </c>
      <c r="X105" s="12">
        <f t="shared" si="20"/>
        <v>9.6439584842955973E-4</v>
      </c>
      <c r="Y105" s="29"/>
      <c r="Z105" s="29"/>
      <c r="AA105" s="29"/>
      <c r="AB105" s="29"/>
      <c r="AC105" s="29"/>
      <c r="AD105" s="29"/>
      <c r="AE105" s="29"/>
      <c r="AF105" s="45">
        <v>1969</v>
      </c>
    </row>
    <row r="106" spans="1:36">
      <c r="A106" s="45">
        <v>1970</v>
      </c>
      <c r="B106" s="7">
        <v>8289.9864809744195</v>
      </c>
      <c r="F106" s="51">
        <f>35.67*6.625</f>
        <v>236.31375</v>
      </c>
      <c r="G106" s="51">
        <f>3.831*6.625</f>
        <v>25.380375000000001</v>
      </c>
      <c r="I106" s="52">
        <f>0.789*6.625</f>
        <v>5.227125</v>
      </c>
      <c r="J106">
        <f>16.924*6.625</f>
        <v>112.1215</v>
      </c>
      <c r="K106" s="7">
        <f>147.145*6.625</f>
        <v>974.83562500000005</v>
      </c>
      <c r="T106" s="12">
        <f t="shared" si="16"/>
        <v>0</v>
      </c>
      <c r="V106" s="12">
        <f t="shared" ref="V106:V109" si="21">F106/$B106</f>
        <v>2.8505927065423063E-2</v>
      </c>
      <c r="W106" s="12">
        <f t="shared" si="19"/>
        <v>3.0615701314167581E-3</v>
      </c>
      <c r="X106" s="12">
        <f t="shared" si="20"/>
        <v>6.3053480388614513E-4</v>
      </c>
      <c r="Y106" s="29"/>
      <c r="Z106" s="29"/>
      <c r="AA106" s="29"/>
      <c r="AB106" s="29"/>
      <c r="AC106" s="29"/>
      <c r="AD106" s="29"/>
      <c r="AE106" s="29"/>
      <c r="AF106" s="45">
        <v>1970</v>
      </c>
    </row>
    <row r="107" spans="1:36">
      <c r="A107" s="45">
        <v>1971</v>
      </c>
      <c r="B107" s="7">
        <v>9068.2249237051783</v>
      </c>
      <c r="F107" s="51">
        <f>41.582*6.625</f>
        <v>275.48075</v>
      </c>
      <c r="G107" s="51">
        <f>4.808*6.625</f>
        <v>31.852999999999998</v>
      </c>
      <c r="I107" s="52">
        <f>1.065*6.625</f>
        <v>7.055625</v>
      </c>
      <c r="J107">
        <f>25.383*6.625</f>
        <v>168.162375</v>
      </c>
      <c r="K107" s="7">
        <f>188.274*6.625</f>
        <v>1247.3152500000001</v>
      </c>
      <c r="T107" s="12">
        <f t="shared" si="16"/>
        <v>0</v>
      </c>
      <c r="V107" s="12">
        <f t="shared" si="21"/>
        <v>3.0378685169119245E-2</v>
      </c>
      <c r="W107" s="12">
        <f t="shared" si="19"/>
        <v>3.5125948317330895E-3</v>
      </c>
      <c r="X107" s="12">
        <f t="shared" si="20"/>
        <v>7.7806021127199265E-4</v>
      </c>
      <c r="Y107" s="29"/>
      <c r="Z107" s="29"/>
      <c r="AA107" s="29"/>
      <c r="AB107" s="29"/>
      <c r="AC107" s="29"/>
      <c r="AD107" s="29"/>
      <c r="AE107" s="29"/>
      <c r="AF107" s="45">
        <v>1971</v>
      </c>
    </row>
    <row r="108" spans="1:36">
      <c r="A108" s="45">
        <v>1972</v>
      </c>
      <c r="B108" s="7">
        <v>10438.941057612023</v>
      </c>
      <c r="F108" s="51">
        <f>48.026*6.625</f>
        <v>318.17225000000002</v>
      </c>
      <c r="G108" s="51">
        <f>4.991*6.625</f>
        <v>33.065374999999996</v>
      </c>
      <c r="I108" s="52">
        <f>0.926*6.625</f>
        <v>6.1347500000000004</v>
      </c>
      <c r="J108">
        <f>36.549*6.625</f>
        <v>242.137125</v>
      </c>
      <c r="K108" s="7">
        <f>213.409*6.625</f>
        <v>1413.834625</v>
      </c>
      <c r="T108" s="12">
        <f t="shared" si="16"/>
        <v>0</v>
      </c>
      <c r="V108" s="12">
        <f t="shared" si="21"/>
        <v>3.0479360717147689E-2</v>
      </c>
      <c r="W108" s="12">
        <f t="shared" si="19"/>
        <v>3.1675027972199242E-3</v>
      </c>
      <c r="X108" s="12">
        <f t="shared" si="20"/>
        <v>5.8767934085867573E-4</v>
      </c>
      <c r="Y108" s="29"/>
      <c r="Z108" s="29"/>
      <c r="AA108" s="29"/>
      <c r="AB108" s="29"/>
      <c r="AC108" s="29"/>
      <c r="AD108" s="29"/>
      <c r="AE108" s="29"/>
      <c r="AF108" s="45">
        <v>1972</v>
      </c>
    </row>
    <row r="109" spans="1:36">
      <c r="A109" s="45">
        <v>1973</v>
      </c>
      <c r="B109" s="7">
        <v>12912.278123113565</v>
      </c>
      <c r="D109" s="14">
        <v>134</v>
      </c>
      <c r="F109" s="51">
        <f>59.992*6.625</f>
        <v>397.447</v>
      </c>
      <c r="G109" s="51">
        <f>5.617*6.625</f>
        <v>37.212625000000003</v>
      </c>
      <c r="I109" s="52">
        <f>1.055*6.625</f>
        <v>6.9893749999999999</v>
      </c>
      <c r="J109">
        <f>36.026*6.625</f>
        <v>238.67225000000002</v>
      </c>
      <c r="K109" s="7">
        <f>281.755*6.625</f>
        <v>1866.6268749999999</v>
      </c>
      <c r="L109" s="7"/>
      <c r="M109" s="7"/>
      <c r="N109" s="7"/>
      <c r="O109" s="7"/>
      <c r="P109" s="7"/>
      <c r="Q109" s="7"/>
      <c r="S109" s="48">
        <f>+K109/B109</f>
        <v>0.14456216456944596</v>
      </c>
      <c r="T109" s="12">
        <f t="shared" si="16"/>
        <v>1.0377719463781833E-2</v>
      </c>
      <c r="V109" s="12">
        <f t="shared" si="21"/>
        <v>3.0780548266579836E-2</v>
      </c>
      <c r="W109" s="12">
        <f t="shared" si="19"/>
        <v>2.8819565877680185E-3</v>
      </c>
      <c r="X109" s="12">
        <f t="shared" si="20"/>
        <v>5.412968132624638E-4</v>
      </c>
      <c r="Y109" s="29"/>
      <c r="Z109" s="29"/>
      <c r="AA109" s="29"/>
      <c r="AB109" s="29"/>
      <c r="AC109" s="29"/>
      <c r="AD109" s="29"/>
      <c r="AE109" s="29"/>
      <c r="AF109" s="45">
        <v>1973</v>
      </c>
    </row>
    <row r="110" spans="1:36">
      <c r="A110" s="45">
        <v>1974</v>
      </c>
      <c r="B110" s="7">
        <v>16791.780877709196</v>
      </c>
      <c r="D110" s="14">
        <v>165</v>
      </c>
      <c r="F110" s="7"/>
      <c r="K110" s="7">
        <v>2195</v>
      </c>
      <c r="L110" s="7"/>
      <c r="M110" s="7"/>
      <c r="N110" s="7"/>
      <c r="O110" s="7"/>
      <c r="P110" s="7"/>
      <c r="Q110" s="7"/>
      <c r="S110" s="48">
        <f t="shared" ref="S110:S149" si="22">+K110/B110</f>
        <v>0.13071871387470432</v>
      </c>
      <c r="T110" s="12">
        <f t="shared" si="16"/>
        <v>9.8262358949094374E-3</v>
      </c>
      <c r="W110" s="29"/>
      <c r="X110" s="29"/>
      <c r="Y110" s="29"/>
      <c r="Z110" s="29"/>
      <c r="AA110" s="29"/>
      <c r="AB110" s="29"/>
      <c r="AC110" s="29"/>
      <c r="AD110" s="29"/>
      <c r="AE110" s="29"/>
      <c r="AF110" s="45">
        <v>1974</v>
      </c>
    </row>
    <row r="111" spans="1:36">
      <c r="A111" s="45">
        <v>1975</v>
      </c>
      <c r="B111" s="7">
        <v>21351.813444429878</v>
      </c>
      <c r="D111" s="14">
        <v>198</v>
      </c>
      <c r="F111" s="7"/>
      <c r="K111" s="7">
        <v>2873</v>
      </c>
      <c r="L111" s="7"/>
      <c r="M111" s="7"/>
      <c r="N111" s="7"/>
      <c r="O111" s="7"/>
      <c r="P111" s="7"/>
      <c r="Q111" s="7"/>
      <c r="S111" s="48">
        <f t="shared" si="22"/>
        <v>0.13455531575700844</v>
      </c>
      <c r="T111" s="12">
        <f t="shared" si="16"/>
        <v>9.2732170274582911E-3</v>
      </c>
      <c r="W111" s="29"/>
      <c r="X111" s="29"/>
      <c r="Y111" s="29"/>
      <c r="Z111" s="29"/>
      <c r="AA111" s="29"/>
      <c r="AB111" s="29"/>
      <c r="AC111" s="29"/>
      <c r="AD111" s="29"/>
      <c r="AE111" s="29"/>
      <c r="AF111" s="45">
        <v>1975</v>
      </c>
    </row>
    <row r="112" spans="1:36">
      <c r="A112" s="45">
        <v>1976</v>
      </c>
      <c r="B112" s="7">
        <v>26270.280402488272</v>
      </c>
      <c r="D112" s="14">
        <v>204</v>
      </c>
      <c r="K112" s="7">
        <v>3682</v>
      </c>
      <c r="L112" s="7"/>
      <c r="M112" s="7"/>
      <c r="N112" s="7"/>
      <c r="O112" s="7"/>
      <c r="P112" s="7"/>
      <c r="Q112" s="7"/>
      <c r="S112" s="48">
        <f t="shared" si="22"/>
        <v>0.14015838215610549</v>
      </c>
      <c r="T112" s="12">
        <f t="shared" si="16"/>
        <v>7.7654291037060081E-3</v>
      </c>
      <c r="W112" s="29"/>
      <c r="X112" s="29"/>
      <c r="Y112" s="29"/>
      <c r="Z112" s="29"/>
      <c r="AA112" s="29"/>
      <c r="AB112" s="29"/>
      <c r="AC112" s="29"/>
      <c r="AD112" s="29"/>
      <c r="AE112" s="29"/>
      <c r="AF112" s="45">
        <v>1976</v>
      </c>
    </row>
    <row r="113" spans="1:36">
      <c r="A113" s="45">
        <v>1977</v>
      </c>
      <c r="B113" s="7">
        <v>33455.613002466576</v>
      </c>
      <c r="D113" s="14">
        <v>280</v>
      </c>
      <c r="K113" s="7">
        <v>4403</v>
      </c>
      <c r="L113" s="7"/>
      <c r="M113" s="7"/>
      <c r="N113" s="7"/>
      <c r="O113" s="7"/>
      <c r="P113" s="7"/>
      <c r="Q113" s="7"/>
      <c r="S113" s="48">
        <f t="shared" si="22"/>
        <v>0.13160721340467982</v>
      </c>
      <c r="T113" s="12">
        <f t="shared" si="16"/>
        <v>8.3692981497411664E-3</v>
      </c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45">
        <v>1977</v>
      </c>
    </row>
    <row r="114" spans="1:36">
      <c r="A114" s="45">
        <v>1978</v>
      </c>
      <c r="B114" s="7">
        <v>38364.169332193051</v>
      </c>
      <c r="D114" s="14">
        <v>454</v>
      </c>
      <c r="K114" s="7">
        <v>5484</v>
      </c>
      <c r="L114" s="7"/>
      <c r="M114" s="7"/>
      <c r="N114" s="7"/>
      <c r="O114" s="7"/>
      <c r="P114" s="7"/>
      <c r="Q114" s="7"/>
      <c r="S114" s="48">
        <f t="shared" si="22"/>
        <v>0.14294588141644282</v>
      </c>
      <c r="T114" s="12">
        <f t="shared" si="16"/>
        <v>1.1833958818939649E-2</v>
      </c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45">
        <v>1978</v>
      </c>
    </row>
    <row r="115" spans="1:36">
      <c r="A115" s="45">
        <v>1979</v>
      </c>
      <c r="B115" s="7">
        <v>43942.709549024716</v>
      </c>
      <c r="D115" s="14">
        <v>622</v>
      </c>
      <c r="K115" s="7">
        <v>6629</v>
      </c>
      <c r="L115" s="7">
        <v>2064.4</v>
      </c>
      <c r="M115" s="7"/>
      <c r="N115" s="7"/>
      <c r="O115" s="7"/>
      <c r="P115" s="7"/>
      <c r="Q115" s="7"/>
      <c r="S115" s="48">
        <f t="shared" si="22"/>
        <v>0.15085551319051801</v>
      </c>
      <c r="T115" s="12">
        <f t="shared" si="16"/>
        <v>1.4154793966586546E-2</v>
      </c>
      <c r="W115" s="29"/>
      <c r="X115" s="29"/>
      <c r="Y115" s="29"/>
      <c r="Z115" s="29"/>
      <c r="AA115" s="29"/>
      <c r="AB115" s="29"/>
      <c r="AC115" s="29"/>
      <c r="AD115" s="29"/>
      <c r="AE115" s="29"/>
      <c r="AF115" s="45">
        <v>1979</v>
      </c>
    </row>
    <row r="116" spans="1:36">
      <c r="A116" s="45">
        <v>1980</v>
      </c>
      <c r="B116" s="7">
        <v>52609.554025287202</v>
      </c>
      <c r="D116" s="14">
        <v>902</v>
      </c>
      <c r="F116" s="11"/>
      <c r="K116" s="7">
        <v>8332</v>
      </c>
      <c r="L116" s="7">
        <v>2775.3169112605738</v>
      </c>
      <c r="M116" s="7">
        <v>3075.394026092134</v>
      </c>
      <c r="N116" s="7">
        <v>2193.5867117320913</v>
      </c>
      <c r="O116" s="7">
        <v>1035.7991802226554</v>
      </c>
      <c r="P116" s="7">
        <v>155.73097267383602</v>
      </c>
      <c r="Q116" s="7"/>
      <c r="S116" s="48">
        <f t="shared" si="22"/>
        <v>0.15837427544044866</v>
      </c>
      <c r="T116" s="12">
        <f t="shared" si="16"/>
        <v>1.7145174801642425E-2</v>
      </c>
      <c r="V116" s="29"/>
      <c r="W116" s="29"/>
      <c r="X116" s="29"/>
      <c r="Y116" s="29"/>
      <c r="Z116" s="29">
        <f t="shared" ref="Z116:Z149" si="23">++L116/$B116</f>
        <v>5.2753097088156183E-2</v>
      </c>
      <c r="AA116" s="29">
        <f t="shared" ref="AA116:AA149" si="24">++M116/$B116</f>
        <v>5.8456949181016085E-2</v>
      </c>
      <c r="AB116" s="29">
        <f t="shared" ref="AB116:AB149" si="25">++N116/$B116</f>
        <v>4.1695596025728074E-2</v>
      </c>
      <c r="AC116" s="29">
        <f t="shared" ref="AC116:AC149" si="26">+(O116+P116)/B116</f>
        <v>2.2648550723767265E-2</v>
      </c>
      <c r="AD116" s="29"/>
      <c r="AE116" s="29"/>
      <c r="AF116" s="45">
        <v>1980</v>
      </c>
      <c r="AG116" s="14">
        <f>100*Z116</f>
        <v>5.2753097088156187</v>
      </c>
      <c r="AH116" s="14">
        <f>AG116+(100*AA116)</f>
        <v>11.121004626917227</v>
      </c>
      <c r="AI116" s="14">
        <f>AH116+(100*AB116)</f>
        <v>15.290564229490034</v>
      </c>
      <c r="AJ116" s="43"/>
    </row>
    <row r="117" spans="1:36">
      <c r="A117" s="45">
        <v>1981</v>
      </c>
      <c r="B117" s="7">
        <v>72554.312365259873</v>
      </c>
      <c r="D117" s="14">
        <v>1427</v>
      </c>
      <c r="F117" s="11"/>
      <c r="K117" s="7">
        <v>10769</v>
      </c>
      <c r="L117" s="7">
        <v>3339.8501301290207</v>
      </c>
      <c r="M117" s="7">
        <v>4018.0113406566811</v>
      </c>
      <c r="N117" s="7">
        <v>2608.026631639586</v>
      </c>
      <c r="O117" s="7">
        <v>974.2373513044065</v>
      </c>
      <c r="P117" s="7">
        <v>252.79212251985518</v>
      </c>
      <c r="Q117" s="7"/>
      <c r="S117" s="48">
        <f t="shared" si="22"/>
        <v>0.14842673921000957</v>
      </c>
      <c r="T117" s="12">
        <f t="shared" si="16"/>
        <v>1.9668024593990498E-2</v>
      </c>
      <c r="V117" s="29"/>
      <c r="W117" s="29"/>
      <c r="X117" s="29"/>
      <c r="Y117" s="29"/>
      <c r="Z117" s="29">
        <f t="shared" si="23"/>
        <v>4.6032413804919368E-2</v>
      </c>
      <c r="AA117" s="29">
        <f t="shared" si="24"/>
        <v>5.5379359402220274E-2</v>
      </c>
      <c r="AB117" s="29">
        <f t="shared" si="25"/>
        <v>3.5945852791078883E-2</v>
      </c>
      <c r="AC117" s="29">
        <f t="shared" si="26"/>
        <v>1.6911875170796634E-2</v>
      </c>
      <c r="AD117" s="29"/>
      <c r="AE117" s="29"/>
      <c r="AF117" s="45">
        <v>1981</v>
      </c>
      <c r="AG117" s="14">
        <f t="shared" ref="AG117:AG149" si="27">100*Z117</f>
        <v>4.6032413804919372</v>
      </c>
      <c r="AH117" s="14">
        <f t="shared" ref="AH117:AH149" si="28">AG117+(100*AA117)</f>
        <v>10.141177320713965</v>
      </c>
      <c r="AI117" s="14">
        <f t="shared" ref="AI117:AI149" si="29">AH117+(100*AB117)</f>
        <v>13.735762599821854</v>
      </c>
    </row>
    <row r="118" spans="1:36">
      <c r="A118" s="45">
        <v>1982</v>
      </c>
      <c r="B118" s="7">
        <v>123889.33417519488</v>
      </c>
      <c r="D118" s="14">
        <v>2615</v>
      </c>
      <c r="F118" s="11"/>
      <c r="K118" s="7">
        <v>17284</v>
      </c>
      <c r="L118" s="7">
        <v>4869.6773759855369</v>
      </c>
      <c r="M118" s="7">
        <v>5080.6430673744908</v>
      </c>
      <c r="N118" s="7">
        <v>4013.1843596693516</v>
      </c>
      <c r="O118" s="7">
        <v>1451.3177380062616</v>
      </c>
      <c r="P118" s="7">
        <v>348.47512216522091</v>
      </c>
      <c r="Q118" s="7"/>
      <c r="S118" s="48">
        <f t="shared" si="22"/>
        <v>0.13951160618522884</v>
      </c>
      <c r="T118" s="12">
        <f t="shared" si="16"/>
        <v>2.1107547452810311E-2</v>
      </c>
      <c r="V118" s="29"/>
      <c r="W118" s="29"/>
      <c r="X118" s="29"/>
      <c r="Y118" s="29"/>
      <c r="Z118" s="29">
        <f t="shared" si="23"/>
        <v>3.9306671622750103E-2</v>
      </c>
      <c r="AA118" s="29">
        <f t="shared" si="24"/>
        <v>4.1009527585238549E-2</v>
      </c>
      <c r="AB118" s="29">
        <f t="shared" si="25"/>
        <v>3.2393299926805737E-2</v>
      </c>
      <c r="AC118" s="29">
        <f t="shared" si="26"/>
        <v>1.4527423786347518E-2</v>
      </c>
      <c r="AD118" s="29"/>
      <c r="AE118" s="29"/>
      <c r="AF118" s="45">
        <v>1982</v>
      </c>
      <c r="AG118" s="14">
        <f t="shared" si="27"/>
        <v>3.9306671622750105</v>
      </c>
      <c r="AH118" s="14">
        <f t="shared" si="28"/>
        <v>8.0316199207988657</v>
      </c>
      <c r="AI118" s="14">
        <f t="shared" si="29"/>
        <v>11.27094991347944</v>
      </c>
    </row>
    <row r="119" spans="1:36">
      <c r="A119" s="45">
        <v>1983</v>
      </c>
      <c r="B119" s="7">
        <v>164305.51180944534</v>
      </c>
      <c r="D119" s="14">
        <v>3739</v>
      </c>
      <c r="F119" s="11"/>
      <c r="K119" s="7">
        <v>26044</v>
      </c>
      <c r="L119" s="7">
        <v>6605.9907850321297</v>
      </c>
      <c r="M119" s="7">
        <v>8138.2425348277557</v>
      </c>
      <c r="N119" s="7">
        <v>6764.2484656458364</v>
      </c>
      <c r="O119" s="7">
        <v>2608.4327325577697</v>
      </c>
      <c r="P119" s="7">
        <v>371.60835767618897</v>
      </c>
      <c r="Q119" s="7"/>
      <c r="S119" s="48">
        <f t="shared" si="22"/>
        <v>0.15850959418941918</v>
      </c>
      <c r="T119" s="12">
        <f t="shared" si="16"/>
        <v>2.2756388138313557E-2</v>
      </c>
      <c r="V119" s="29"/>
      <c r="W119" s="29"/>
      <c r="X119" s="29"/>
      <c r="Y119" s="29"/>
      <c r="Z119" s="29">
        <f t="shared" si="23"/>
        <v>4.0205533656676604E-2</v>
      </c>
      <c r="AA119" s="29">
        <f t="shared" si="24"/>
        <v>4.9531159637944154E-2</v>
      </c>
      <c r="AB119" s="29">
        <f t="shared" si="25"/>
        <v>4.1168725206800906E-2</v>
      </c>
      <c r="AC119" s="29">
        <f t="shared" si="26"/>
        <v>1.8137194896359201E-2</v>
      </c>
      <c r="AD119" s="29"/>
      <c r="AE119" s="29"/>
      <c r="AF119" s="45">
        <v>1983</v>
      </c>
      <c r="AG119" s="14">
        <f t="shared" si="27"/>
        <v>4.0205533656676602</v>
      </c>
      <c r="AH119" s="14">
        <f t="shared" si="28"/>
        <v>8.9736693294620764</v>
      </c>
      <c r="AI119" s="14">
        <f t="shared" si="29"/>
        <v>13.090541850142166</v>
      </c>
    </row>
    <row r="120" spans="1:36">
      <c r="A120" s="45">
        <v>1984</v>
      </c>
      <c r="B120" s="7">
        <v>207120.56973737039</v>
      </c>
      <c r="D120" s="14">
        <v>4201</v>
      </c>
      <c r="F120" s="11"/>
      <c r="K120" s="7">
        <v>31978</v>
      </c>
      <c r="L120" s="7">
        <v>7746.5921157252915</v>
      </c>
      <c r="M120" s="7">
        <v>8945.0280517822666</v>
      </c>
      <c r="N120" s="7">
        <v>8324.8190046498712</v>
      </c>
      <c r="O120" s="7">
        <v>3297.1259593124619</v>
      </c>
      <c r="P120" s="7">
        <v>463.05846741954775</v>
      </c>
      <c r="Q120" s="7"/>
      <c r="S120" s="48">
        <f t="shared" si="22"/>
        <v>0.1543931635595065</v>
      </c>
      <c r="T120" s="12">
        <f t="shared" si="16"/>
        <v>2.0282871978031362E-2</v>
      </c>
      <c r="V120" s="29"/>
      <c r="W120" s="29"/>
      <c r="X120" s="29"/>
      <c r="Y120" s="29"/>
      <c r="Z120" s="29">
        <f t="shared" si="23"/>
        <v>3.7401365424728203E-2</v>
      </c>
      <c r="AA120" s="29">
        <f t="shared" si="24"/>
        <v>4.3187540779385622E-2</v>
      </c>
      <c r="AB120" s="29">
        <f t="shared" si="25"/>
        <v>4.0193105953724301E-2</v>
      </c>
      <c r="AC120" s="29">
        <f t="shared" si="26"/>
        <v>1.8154567803187954E-2</v>
      </c>
      <c r="AD120" s="29"/>
      <c r="AE120" s="29"/>
      <c r="AF120" s="45">
        <v>1984</v>
      </c>
      <c r="AG120" s="14">
        <f t="shared" si="27"/>
        <v>3.7401365424728201</v>
      </c>
      <c r="AH120" s="14">
        <f t="shared" si="28"/>
        <v>8.0588906204113826</v>
      </c>
      <c r="AI120" s="14">
        <f t="shared" si="29"/>
        <v>12.078201215783814</v>
      </c>
    </row>
    <row r="121" spans="1:36">
      <c r="A121" s="45">
        <v>1985</v>
      </c>
      <c r="B121" s="7">
        <v>251475.58683687038</v>
      </c>
      <c r="D121" s="14">
        <v>4256.2</v>
      </c>
      <c r="K121" s="7">
        <v>35273.9</v>
      </c>
      <c r="L121" s="7">
        <v>9321.8950504632558</v>
      </c>
      <c r="M121" s="7">
        <v>10691.761699505498</v>
      </c>
      <c r="N121" s="7">
        <v>10871.556198665296</v>
      </c>
      <c r="O121" s="7">
        <v>4254.2363721233842</v>
      </c>
      <c r="P121" s="7">
        <v>658.95267451242614</v>
      </c>
      <c r="Q121" s="7"/>
      <c r="S121" s="48">
        <f t="shared" si="22"/>
        <v>0.14026769136394068</v>
      </c>
      <c r="T121" s="12">
        <f t="shared" si="16"/>
        <v>1.6924903341655001E-2</v>
      </c>
      <c r="V121" s="29"/>
      <c r="W121" s="29"/>
      <c r="X121" s="29"/>
      <c r="Y121" s="29"/>
      <c r="Z121" s="29">
        <f t="shared" si="23"/>
        <v>3.7068787343203506E-2</v>
      </c>
      <c r="AA121" s="29">
        <f t="shared" si="24"/>
        <v>4.2516101996179584E-2</v>
      </c>
      <c r="AB121" s="29">
        <f t="shared" si="25"/>
        <v>4.3231060061975565E-2</v>
      </c>
      <c r="AC121" s="29">
        <f t="shared" si="26"/>
        <v>1.9537439432730879E-2</v>
      </c>
      <c r="AD121" s="29"/>
      <c r="AE121" s="29"/>
      <c r="AF121" s="45">
        <v>1985</v>
      </c>
      <c r="AG121" s="14">
        <f t="shared" si="27"/>
        <v>3.7068787343203504</v>
      </c>
      <c r="AH121" s="14">
        <f t="shared" si="28"/>
        <v>7.9584889339383089</v>
      </c>
      <c r="AI121" s="14">
        <f t="shared" si="29"/>
        <v>12.281594940135864</v>
      </c>
    </row>
    <row r="122" spans="1:36">
      <c r="A122" s="45">
        <v>1986</v>
      </c>
      <c r="B122" s="7">
        <v>313302.02521084156</v>
      </c>
      <c r="D122" s="14">
        <v>6253.3</v>
      </c>
      <c r="K122" s="7">
        <v>44265.9</v>
      </c>
      <c r="L122" s="7">
        <v>12992.072401729214</v>
      </c>
      <c r="M122" s="7">
        <v>14066.796321344369</v>
      </c>
      <c r="N122" s="7">
        <v>15141.099154343272</v>
      </c>
      <c r="O122" s="7">
        <v>5805.746700316533</v>
      </c>
      <c r="P122" s="7">
        <v>978.19132456378532</v>
      </c>
      <c r="Q122" s="7"/>
      <c r="S122" s="48">
        <f t="shared" si="22"/>
        <v>0.14128826639473704</v>
      </c>
      <c r="T122" s="12">
        <f t="shared" si="16"/>
        <v>1.9959334753076503E-2</v>
      </c>
      <c r="V122" s="29"/>
      <c r="W122" s="29"/>
      <c r="X122" s="29"/>
      <c r="Y122" s="29"/>
      <c r="Z122" s="29">
        <f t="shared" si="23"/>
        <v>4.1468204340479424E-2</v>
      </c>
      <c r="AA122" s="29">
        <f t="shared" si="24"/>
        <v>4.4898517051965736E-2</v>
      </c>
      <c r="AB122" s="29">
        <f t="shared" si="25"/>
        <v>4.8327485735701295E-2</v>
      </c>
      <c r="AC122" s="29">
        <f t="shared" si="26"/>
        <v>2.1653029597606205E-2</v>
      </c>
      <c r="AD122" s="29"/>
      <c r="AE122" s="29"/>
      <c r="AF122" s="45">
        <v>1986</v>
      </c>
      <c r="AG122" s="14">
        <f t="shared" si="27"/>
        <v>4.1468204340479424</v>
      </c>
      <c r="AH122" s="14">
        <f t="shared" si="28"/>
        <v>8.6366721392445172</v>
      </c>
      <c r="AI122" s="14">
        <f t="shared" si="29"/>
        <v>13.469420712814646</v>
      </c>
    </row>
    <row r="123" spans="1:36">
      <c r="A123" s="45">
        <v>1987</v>
      </c>
      <c r="B123" s="7">
        <v>361526.25325859257</v>
      </c>
      <c r="D123" s="14">
        <v>6426.6</v>
      </c>
      <c r="K123" s="7">
        <v>48935.7</v>
      </c>
      <c r="L123" s="7">
        <v>13585.826016963591</v>
      </c>
      <c r="M123" s="7">
        <v>16290.028705952871</v>
      </c>
      <c r="N123" s="7">
        <v>18291.27434384809</v>
      </c>
      <c r="O123" s="7">
        <v>6793.0195548076481</v>
      </c>
      <c r="P123" s="7">
        <v>756.50602085867865</v>
      </c>
      <c r="Q123" s="7"/>
      <c r="S123" s="48">
        <f t="shared" si="22"/>
        <v>0.13535863456366268</v>
      </c>
      <c r="T123" s="12">
        <f t="shared" si="16"/>
        <v>1.7776302390419156E-2</v>
      </c>
      <c r="V123" s="29"/>
      <c r="W123" s="29"/>
      <c r="X123" s="29"/>
      <c r="Y123" s="29"/>
      <c r="Z123" s="29">
        <f t="shared" si="23"/>
        <v>3.7579085597542812E-2</v>
      </c>
      <c r="AA123" s="29">
        <f t="shared" si="24"/>
        <v>4.5059047743072025E-2</v>
      </c>
      <c r="AB123" s="29">
        <f t="shared" si="25"/>
        <v>5.059459494014866E-2</v>
      </c>
      <c r="AC123" s="29">
        <f t="shared" si="26"/>
        <v>2.0882371633094927E-2</v>
      </c>
      <c r="AD123" s="29"/>
      <c r="AE123" s="29"/>
      <c r="AF123" s="45">
        <v>1987</v>
      </c>
      <c r="AG123" s="14">
        <f t="shared" si="27"/>
        <v>3.7579085597542812</v>
      </c>
      <c r="AH123" s="14">
        <f t="shared" si="28"/>
        <v>8.2638133340614832</v>
      </c>
      <c r="AI123" s="14">
        <f t="shared" si="29"/>
        <v>13.323272828076348</v>
      </c>
    </row>
    <row r="124" spans="1:36">
      <c r="A124" s="45">
        <v>1988</v>
      </c>
      <c r="B124" s="7">
        <v>444380.88494415511</v>
      </c>
      <c r="D124" s="14">
        <v>7463.9</v>
      </c>
      <c r="K124" s="7">
        <v>59001.7</v>
      </c>
      <c r="L124" s="7">
        <v>15725.601316866394</v>
      </c>
      <c r="M124" s="7">
        <v>20869.062937029459</v>
      </c>
      <c r="N124" s="7">
        <v>20406.783303634285</v>
      </c>
      <c r="O124" s="7">
        <v>7654.4094113716474</v>
      </c>
      <c r="P124" s="7">
        <v>912.63075073270136</v>
      </c>
      <c r="Q124" s="7">
        <v>179184.7</v>
      </c>
      <c r="S124" s="48">
        <f t="shared" si="22"/>
        <v>0.13277281269065991</v>
      </c>
      <c r="T124" s="12">
        <f t="shared" si="16"/>
        <v>1.6796177002388345E-2</v>
      </c>
      <c r="V124" s="29"/>
      <c r="W124" s="29"/>
      <c r="X124" s="29"/>
      <c r="Y124" s="29"/>
      <c r="Z124" s="29">
        <f t="shared" si="23"/>
        <v>3.5387663712948894E-2</v>
      </c>
      <c r="AA124" s="29">
        <f t="shared" si="24"/>
        <v>4.6962107606523293E-2</v>
      </c>
      <c r="AB124" s="29">
        <f t="shared" si="25"/>
        <v>4.5921829662404996E-2</v>
      </c>
      <c r="AC124" s="29">
        <f t="shared" si="26"/>
        <v>1.9278597375269553E-2</v>
      </c>
      <c r="AD124" s="29"/>
      <c r="AE124" s="29"/>
      <c r="AF124" s="45">
        <v>1988</v>
      </c>
      <c r="AG124" s="14">
        <f t="shared" si="27"/>
        <v>3.5387663712948894</v>
      </c>
      <c r="AH124" s="14">
        <f t="shared" si="28"/>
        <v>8.2349771319472183</v>
      </c>
      <c r="AI124" s="14">
        <f t="shared" si="29"/>
        <v>12.827160098187719</v>
      </c>
    </row>
    <row r="125" spans="1:36">
      <c r="A125" s="45">
        <v>1989</v>
      </c>
      <c r="B125" s="7">
        <v>541159.314139375</v>
      </c>
      <c r="D125" s="14">
        <v>10530.9</v>
      </c>
      <c r="K125" s="7">
        <v>77850.2</v>
      </c>
      <c r="L125" s="7">
        <v>19659.259346273946</v>
      </c>
      <c r="M125" s="7">
        <v>28678.798147651869</v>
      </c>
      <c r="N125" s="7">
        <v>24970.717641469513</v>
      </c>
      <c r="O125" s="7">
        <v>12992.21009218285</v>
      </c>
      <c r="P125" s="7">
        <v>1153.4132786468624</v>
      </c>
      <c r="Q125" s="7">
        <v>241364.8</v>
      </c>
      <c r="S125" s="48">
        <f t="shared" si="22"/>
        <v>0.14385819104639813</v>
      </c>
      <c r="T125" s="12">
        <f t="shared" si="16"/>
        <v>1.9459888659123729E-2</v>
      </c>
      <c r="V125" s="29"/>
      <c r="W125" s="29"/>
      <c r="X125" s="29"/>
      <c r="Y125" s="29"/>
      <c r="Z125" s="29">
        <f t="shared" si="23"/>
        <v>3.6328043946797381E-2</v>
      </c>
      <c r="AA125" s="29">
        <f t="shared" si="24"/>
        <v>5.2995111417902481E-2</v>
      </c>
      <c r="AB125" s="29">
        <f t="shared" si="25"/>
        <v>4.6143006299690766E-2</v>
      </c>
      <c r="AC125" s="29">
        <f t="shared" si="26"/>
        <v>2.6139480558190153E-2</v>
      </c>
      <c r="AD125" s="29"/>
      <c r="AE125" s="29"/>
      <c r="AF125" s="45">
        <v>1989</v>
      </c>
      <c r="AG125" s="14">
        <f t="shared" si="27"/>
        <v>3.6328043946797379</v>
      </c>
      <c r="AH125" s="14">
        <f t="shared" si="28"/>
        <v>8.9323155364699858</v>
      </c>
      <c r="AI125" s="14">
        <f t="shared" si="29"/>
        <v>13.546616166439062</v>
      </c>
    </row>
    <row r="126" spans="1:36">
      <c r="A126" s="45">
        <v>1990</v>
      </c>
      <c r="B126" s="7">
        <v>664327.07833640371</v>
      </c>
      <c r="D126" s="14">
        <v>15997.6</v>
      </c>
      <c r="K126" s="7">
        <v>92432.6</v>
      </c>
      <c r="L126" s="7">
        <v>25511.515959932374</v>
      </c>
      <c r="M126" s="7">
        <v>32588.756973906966</v>
      </c>
      <c r="N126" s="7">
        <v>29562.114345324873</v>
      </c>
      <c r="O126" s="7">
        <v>12332.442361550487</v>
      </c>
      <c r="P126" s="7">
        <v>1277.8405539058565</v>
      </c>
      <c r="Q126" s="7">
        <v>274386.2</v>
      </c>
      <c r="S126" s="48">
        <f t="shared" si="22"/>
        <v>0.13913718560361579</v>
      </c>
      <c r="T126" s="12">
        <f t="shared" si="16"/>
        <v>2.4080909120942219E-2</v>
      </c>
      <c r="V126" s="29"/>
      <c r="W126" s="29"/>
      <c r="X126" s="29"/>
      <c r="Y126" s="29"/>
      <c r="Z126" s="29">
        <f t="shared" si="23"/>
        <v>3.8402041391746168E-2</v>
      </c>
      <c r="AA126" s="29">
        <f t="shared" si="24"/>
        <v>4.9055289234205483E-2</v>
      </c>
      <c r="AB126" s="29">
        <f t="shared" si="25"/>
        <v>4.4499336711298604E-2</v>
      </c>
      <c r="AC126" s="29">
        <f t="shared" si="26"/>
        <v>2.0487322223172021E-2</v>
      </c>
      <c r="AD126" s="29"/>
      <c r="AE126" s="29"/>
      <c r="AF126" s="45">
        <v>1990</v>
      </c>
      <c r="AG126" s="14">
        <f t="shared" si="27"/>
        <v>3.8402041391746167</v>
      </c>
      <c r="AH126" s="14">
        <f t="shared" si="28"/>
        <v>8.7457330625951641</v>
      </c>
      <c r="AI126" s="14">
        <f t="shared" si="29"/>
        <v>13.195666733725025</v>
      </c>
    </row>
    <row r="127" spans="1:36">
      <c r="A127" s="45">
        <v>1991</v>
      </c>
      <c r="B127" s="7">
        <v>876910.56429340004</v>
      </c>
      <c r="D127" s="14">
        <v>27371.1</v>
      </c>
      <c r="F127" s="7">
        <v>12242.259703999998</v>
      </c>
      <c r="G127" s="7">
        <v>15518.651208000001</v>
      </c>
      <c r="H127" s="15">
        <v>14683.782345</v>
      </c>
      <c r="I127" s="15"/>
      <c r="K127" s="7">
        <v>124181</v>
      </c>
      <c r="L127" s="7">
        <v>31795.762416721413</v>
      </c>
      <c r="M127" s="7">
        <v>41960.854433022098</v>
      </c>
      <c r="N127" s="7">
        <v>34683.41380987045</v>
      </c>
      <c r="O127" s="7">
        <v>14621.077092571573</v>
      </c>
      <c r="P127" s="7">
        <v>1421.6603712740452</v>
      </c>
      <c r="Q127" s="7">
        <v>339648.1</v>
      </c>
      <c r="S127" s="48">
        <f t="shared" si="22"/>
        <v>0.14161193291138302</v>
      </c>
      <c r="T127" s="12">
        <f t="shared" si="16"/>
        <v>3.1213103267897311E-2</v>
      </c>
      <c r="V127" s="12">
        <f t="shared" ref="V127:V148" si="30">F127/$B127</f>
        <v>1.3960670794135783E-2</v>
      </c>
      <c r="W127" s="12">
        <f t="shared" ref="W127:W148" si="31">G127/$B127</f>
        <v>1.7696960032069716E-2</v>
      </c>
      <c r="Y127" s="12">
        <f t="shared" ref="Y127:Y148" si="32">H127/$B127</f>
        <v>1.6744903007106487E-2</v>
      </c>
      <c r="Z127" s="29">
        <f t="shared" si="23"/>
        <v>3.6258842932679128E-2</v>
      </c>
      <c r="AA127" s="29">
        <f t="shared" si="24"/>
        <v>4.7850779933109204E-2</v>
      </c>
      <c r="AB127" s="29">
        <f t="shared" si="25"/>
        <v>3.9551825718758184E-2</v>
      </c>
      <c r="AC127" s="29">
        <f t="shared" si="26"/>
        <v>1.8294610781400027E-2</v>
      </c>
      <c r="AF127" s="45">
        <v>1991</v>
      </c>
      <c r="AG127" s="14">
        <f t="shared" si="27"/>
        <v>3.6258842932679127</v>
      </c>
      <c r="AH127" s="14">
        <f t="shared" si="28"/>
        <v>8.4109622865788332</v>
      </c>
      <c r="AI127" s="14">
        <f t="shared" si="29"/>
        <v>12.366144858454652</v>
      </c>
      <c r="AJ127" s="43">
        <f t="shared" ref="AJ127:AJ148" si="33">100*(F127+G127+H127)/K127</f>
        <v>34.179699999999997</v>
      </c>
    </row>
    <row r="128" spans="1:36">
      <c r="A128" s="45">
        <v>1992</v>
      </c>
      <c r="B128" s="7">
        <v>1153204.66382326</v>
      </c>
      <c r="D128" s="14">
        <v>37272.300000000003</v>
      </c>
      <c r="F128" s="7">
        <v>17642.221481500001</v>
      </c>
      <c r="G128" s="7">
        <v>19273.359173599998</v>
      </c>
      <c r="H128" s="15">
        <v>19745.384423799998</v>
      </c>
      <c r="I128" s="15"/>
      <c r="K128" s="7">
        <v>158717.29999999999</v>
      </c>
      <c r="L128" s="7">
        <v>44606.201399114652</v>
      </c>
      <c r="M128" s="7">
        <v>50346.83676756655</v>
      </c>
      <c r="N128" s="7">
        <v>45058.574788775739</v>
      </c>
      <c r="O128" s="7">
        <v>18884.162382916591</v>
      </c>
      <c r="P128" s="7">
        <v>1644.2316286795717</v>
      </c>
      <c r="Q128" s="7">
        <v>419396.8</v>
      </c>
      <c r="S128" s="48">
        <f t="shared" si="22"/>
        <v>0.13763151067547624</v>
      </c>
      <c r="T128" s="12">
        <f t="shared" si="16"/>
        <v>3.2320628912850417E-2</v>
      </c>
      <c r="V128" s="12">
        <f t="shared" si="30"/>
        <v>1.5298430569132562E-2</v>
      </c>
      <c r="W128" s="12">
        <f t="shared" si="31"/>
        <v>1.671286960434443E-2</v>
      </c>
      <c r="Y128" s="12">
        <f t="shared" si="32"/>
        <v>1.7122185717093296E-2</v>
      </c>
      <c r="Z128" s="29">
        <f t="shared" si="23"/>
        <v>3.8680212453555421E-2</v>
      </c>
      <c r="AA128" s="29">
        <f t="shared" si="24"/>
        <v>4.3658197323491486E-2</v>
      </c>
      <c r="AB128" s="29">
        <f t="shared" si="25"/>
        <v>3.907248747970847E-2</v>
      </c>
      <c r="AC128" s="29">
        <f t="shared" si="26"/>
        <v>1.7801171514115852E-2</v>
      </c>
      <c r="AF128" s="45">
        <v>1992</v>
      </c>
      <c r="AG128" s="14">
        <f t="shared" si="27"/>
        <v>3.8680212453555423</v>
      </c>
      <c r="AH128" s="14">
        <f t="shared" si="28"/>
        <v>8.2338409777046913</v>
      </c>
      <c r="AI128" s="14">
        <f t="shared" si="29"/>
        <v>12.141089725675538</v>
      </c>
      <c r="AJ128" s="43">
        <f t="shared" si="33"/>
        <v>35.699300000000001</v>
      </c>
    </row>
    <row r="129" spans="1:36">
      <c r="A129" s="45">
        <v>1993</v>
      </c>
      <c r="B129" s="7">
        <v>1370292.30533168</v>
      </c>
      <c r="D129" s="14">
        <v>37767</v>
      </c>
      <c r="F129" s="7">
        <v>21882.084315</v>
      </c>
      <c r="G129" s="7">
        <v>23459.192034599997</v>
      </c>
      <c r="H129" s="15">
        <v>24995.9781386</v>
      </c>
      <c r="I129" s="15"/>
      <c r="K129" s="7">
        <v>190196.3</v>
      </c>
      <c r="L129" s="7">
        <v>55379.74823120793</v>
      </c>
      <c r="M129" s="7">
        <v>62105.678833449572</v>
      </c>
      <c r="N129" s="7">
        <v>57807.503235590448</v>
      </c>
      <c r="O129" s="7">
        <v>24345.657619514077</v>
      </c>
      <c r="P129" s="7">
        <v>2751.9690721047782</v>
      </c>
      <c r="Q129" s="7">
        <v>509335.5</v>
      </c>
      <c r="S129" s="48">
        <f t="shared" si="22"/>
        <v>0.1387998015167741</v>
      </c>
      <c r="T129" s="12">
        <f t="shared" si="16"/>
        <v>2.7561272768629082E-2</v>
      </c>
      <c r="V129" s="12">
        <f t="shared" si="30"/>
        <v>1.596891716450486E-2</v>
      </c>
      <c r="W129" s="12">
        <f t="shared" si="31"/>
        <v>1.7119845118681948E-2</v>
      </c>
      <c r="Y129" s="12">
        <f t="shared" si="32"/>
        <v>1.8241347514937487E-2</v>
      </c>
      <c r="Z129" s="29">
        <f t="shared" si="23"/>
        <v>4.0414550979911715E-2</v>
      </c>
      <c r="AA129" s="29">
        <f t="shared" si="24"/>
        <v>4.5322942113738905E-2</v>
      </c>
      <c r="AB129" s="29">
        <f t="shared" si="25"/>
        <v>4.2186256910782337E-2</v>
      </c>
      <c r="AC129" s="29">
        <f t="shared" si="26"/>
        <v>1.9775070316154084E-2</v>
      </c>
      <c r="AF129" s="45">
        <v>1993</v>
      </c>
      <c r="AG129" s="14">
        <f t="shared" si="27"/>
        <v>4.0414550979911716</v>
      </c>
      <c r="AH129" s="14">
        <f t="shared" si="28"/>
        <v>8.5737493093650627</v>
      </c>
      <c r="AI129" s="14">
        <f t="shared" si="29"/>
        <v>12.792375000443297</v>
      </c>
      <c r="AJ129" s="43">
        <f t="shared" si="33"/>
        <v>36.981400000000001</v>
      </c>
    </row>
    <row r="130" spans="1:36">
      <c r="A130" s="45">
        <v>1994</v>
      </c>
      <c r="B130" s="7">
        <v>1658236.4791826999</v>
      </c>
      <c r="D130" s="14">
        <v>52413.1</v>
      </c>
      <c r="F130" s="7">
        <v>29030.223237400001</v>
      </c>
      <c r="G130" s="7">
        <v>30997.178458800005</v>
      </c>
      <c r="H130" s="15">
        <v>34411.620204400002</v>
      </c>
      <c r="I130" s="15"/>
      <c r="K130" s="7">
        <v>276607.40000000002</v>
      </c>
      <c r="L130" s="7">
        <v>70032.867527694703</v>
      </c>
      <c r="M130" s="7">
        <v>78442.96197845455</v>
      </c>
      <c r="N130" s="7">
        <v>76073.344664995369</v>
      </c>
      <c r="O130" s="7">
        <v>28559.26508754458</v>
      </c>
      <c r="P130" s="7">
        <v>3684.9767579471413</v>
      </c>
      <c r="Q130" s="7">
        <v>708074.7</v>
      </c>
      <c r="S130" s="48">
        <f t="shared" si="22"/>
        <v>0.16680817451099156</v>
      </c>
      <c r="T130" s="12">
        <f t="shared" si="16"/>
        <v>3.1607735481632274E-2</v>
      </c>
      <c r="V130" s="12">
        <f t="shared" si="30"/>
        <v>1.7506684723103075E-2</v>
      </c>
      <c r="W130" s="12">
        <f t="shared" si="31"/>
        <v>1.8692857652050737E-2</v>
      </c>
      <c r="Y130" s="12">
        <f t="shared" si="32"/>
        <v>2.0751937758214416E-2</v>
      </c>
      <c r="Z130" s="29">
        <f t="shared" si="23"/>
        <v>4.2233341508813034E-2</v>
      </c>
      <c r="AA130" s="29">
        <f t="shared" si="24"/>
        <v>4.7305051458714123E-2</v>
      </c>
      <c r="AB130" s="29">
        <f t="shared" si="25"/>
        <v>4.5876053035867281E-2</v>
      </c>
      <c r="AC130" s="29">
        <f t="shared" si="26"/>
        <v>1.9444899596819894E-2</v>
      </c>
      <c r="AF130" s="45">
        <v>1994</v>
      </c>
      <c r="AG130" s="14">
        <f t="shared" si="27"/>
        <v>4.2233341508813034</v>
      </c>
      <c r="AH130" s="14">
        <f t="shared" si="28"/>
        <v>8.9538392967527152</v>
      </c>
      <c r="AI130" s="14">
        <f t="shared" si="29"/>
        <v>13.541444600339442</v>
      </c>
      <c r="AJ130" s="43">
        <f t="shared" si="33"/>
        <v>34.141899999999993</v>
      </c>
    </row>
    <row r="131" spans="1:36">
      <c r="A131" s="45">
        <v>1995</v>
      </c>
      <c r="B131" s="7">
        <v>2105686.98435291</v>
      </c>
      <c r="C131" s="7"/>
      <c r="D131" s="7">
        <v>94501.3</v>
      </c>
      <c r="E131" s="7"/>
      <c r="F131" s="7">
        <v>33433.997221699996</v>
      </c>
      <c r="G131" s="7">
        <v>38749.298154999997</v>
      </c>
      <c r="H131" s="15">
        <v>43157.009677999995</v>
      </c>
      <c r="I131" s="15"/>
      <c r="J131" s="7"/>
      <c r="K131" s="7">
        <v>338274.1</v>
      </c>
      <c r="L131" s="7">
        <v>79330.126533826347</v>
      </c>
      <c r="M131" s="7">
        <v>95284.226567575955</v>
      </c>
      <c r="N131" s="7">
        <v>92705.175316202818</v>
      </c>
      <c r="O131" s="7">
        <v>32109.774586902324</v>
      </c>
      <c r="P131" s="7">
        <v>3174.6674265051906</v>
      </c>
      <c r="Q131" s="7">
        <v>841413.6</v>
      </c>
      <c r="S131" s="48">
        <f t="shared" si="22"/>
        <v>0.16064785626433153</v>
      </c>
      <c r="T131" s="12">
        <f t="shared" si="16"/>
        <v>4.4879082552263014E-2</v>
      </c>
      <c r="V131" s="12">
        <f t="shared" si="30"/>
        <v>1.5877952169597732E-2</v>
      </c>
      <c r="W131" s="12">
        <f t="shared" si="31"/>
        <v>1.8402211935079175E-2</v>
      </c>
      <c r="Y131" s="12">
        <f t="shared" si="32"/>
        <v>2.0495453502203415E-2</v>
      </c>
      <c r="Z131" s="29">
        <f t="shared" si="23"/>
        <v>3.7674225620103245E-2</v>
      </c>
      <c r="AA131" s="29">
        <f t="shared" si="24"/>
        <v>4.5250897818916502E-2</v>
      </c>
      <c r="AB131" s="29">
        <f t="shared" si="25"/>
        <v>4.4026095048828762E-2</v>
      </c>
      <c r="AC131" s="29">
        <f t="shared" si="26"/>
        <v>1.6756736530928708E-2</v>
      </c>
      <c r="AF131" s="45">
        <v>1995</v>
      </c>
      <c r="AG131" s="14">
        <f t="shared" si="27"/>
        <v>3.7674225620103243</v>
      </c>
      <c r="AH131" s="14">
        <f t="shared" si="28"/>
        <v>8.2925123439019757</v>
      </c>
      <c r="AI131" s="14">
        <f t="shared" si="29"/>
        <v>12.695121848784851</v>
      </c>
      <c r="AJ131" s="43">
        <f t="shared" si="33"/>
        <v>34.096700000000006</v>
      </c>
    </row>
    <row r="132" spans="1:36">
      <c r="A132" s="45">
        <v>1996</v>
      </c>
      <c r="B132" s="7">
        <v>2459956.9609985598</v>
      </c>
      <c r="C132" s="7"/>
      <c r="D132" s="7">
        <v>112123.7</v>
      </c>
      <c r="E132" s="7"/>
      <c r="F132" s="7">
        <v>45101.724772999994</v>
      </c>
      <c r="G132" s="7">
        <v>47665.435273199997</v>
      </c>
      <c r="H132" s="15">
        <v>53211.518714799997</v>
      </c>
      <c r="I132" s="15"/>
      <c r="J132" s="7"/>
      <c r="K132" s="7">
        <v>397968.1</v>
      </c>
      <c r="L132" s="7">
        <v>106842.60992014108</v>
      </c>
      <c r="M132" s="7">
        <v>116930.6151411467</v>
      </c>
      <c r="N132" s="7">
        <v>114032.2933200776</v>
      </c>
      <c r="O132" s="7">
        <v>45000.935741973612</v>
      </c>
      <c r="P132" s="7">
        <v>4191.9391531875044</v>
      </c>
      <c r="Q132" s="7">
        <v>987549.7</v>
      </c>
      <c r="S132" s="48">
        <f t="shared" si="22"/>
        <v>0.16177848080661317</v>
      </c>
      <c r="T132" s="12">
        <f t="shared" si="16"/>
        <v>4.5579537275516439E-2</v>
      </c>
      <c r="V132" s="12">
        <f t="shared" si="30"/>
        <v>1.833435522981347E-2</v>
      </c>
      <c r="W132" s="12">
        <f t="shared" si="31"/>
        <v>1.9376532203169674E-2</v>
      </c>
      <c r="Y132" s="12">
        <f t="shared" si="32"/>
        <v>2.1631077111690634E-2</v>
      </c>
      <c r="Z132" s="29">
        <f t="shared" si="23"/>
        <v>4.3432715130418756E-2</v>
      </c>
      <c r="AA132" s="29">
        <f t="shared" si="24"/>
        <v>4.7533602008094304E-2</v>
      </c>
      <c r="AB132" s="29">
        <f t="shared" si="25"/>
        <v>4.635540179279761E-2</v>
      </c>
      <c r="AC132" s="29">
        <f t="shared" si="26"/>
        <v>1.9997453481947289E-2</v>
      </c>
      <c r="AF132" s="45">
        <v>1996</v>
      </c>
      <c r="AG132" s="14">
        <f t="shared" si="27"/>
        <v>4.3432715130418753</v>
      </c>
      <c r="AH132" s="14">
        <f t="shared" si="28"/>
        <v>9.0966317138513055</v>
      </c>
      <c r="AI132" s="14">
        <f t="shared" si="29"/>
        <v>13.732171893131067</v>
      </c>
      <c r="AJ132" s="43">
        <f t="shared" si="33"/>
        <v>36.680999999999997</v>
      </c>
    </row>
    <row r="133" spans="1:36">
      <c r="A133" s="45">
        <v>1997</v>
      </c>
      <c r="B133" s="7">
        <v>2984019.8384929998</v>
      </c>
      <c r="C133" s="7">
        <v>40478.9</v>
      </c>
      <c r="D133" s="7">
        <v>113210.7</v>
      </c>
      <c r="E133" s="7">
        <v>42502.400000000001</v>
      </c>
      <c r="F133" s="7">
        <v>50941.100176</v>
      </c>
      <c r="G133" s="7">
        <v>51713.265635199998</v>
      </c>
      <c r="H133" s="15">
        <v>68250.253231999988</v>
      </c>
      <c r="I133" s="15"/>
      <c r="J133" s="7">
        <v>80993</v>
      </c>
      <c r="K133" s="7">
        <v>445308.8</v>
      </c>
      <c r="L133" s="7">
        <v>129568.86814120287</v>
      </c>
      <c r="M133" s="7">
        <v>136919.24286018853</v>
      </c>
      <c r="N133" s="7">
        <v>157856.78883077914</v>
      </c>
      <c r="O133" s="7">
        <v>46367.760583412011</v>
      </c>
      <c r="P133" s="7">
        <v>5777.9931555394942</v>
      </c>
      <c r="Q133" s="7">
        <v>1192641.7</v>
      </c>
      <c r="S133" s="48">
        <f t="shared" si="22"/>
        <v>0.14923117944982947</v>
      </c>
      <c r="T133" s="12">
        <f t="shared" si="16"/>
        <v>3.7938990397990806E-2</v>
      </c>
      <c r="V133" s="12">
        <f t="shared" si="30"/>
        <v>1.7071300773163243E-2</v>
      </c>
      <c r="W133" s="12">
        <f t="shared" si="31"/>
        <v>1.7330067638329245E-2</v>
      </c>
      <c r="Y133" s="12">
        <f t="shared" si="32"/>
        <v>2.287191671837811E-2</v>
      </c>
      <c r="Z133" s="29">
        <f t="shared" si="23"/>
        <v>4.3420913785425168E-2</v>
      </c>
      <c r="AA133" s="29">
        <f t="shared" si="24"/>
        <v>4.588415971434559E-2</v>
      </c>
      <c r="AB133" s="29">
        <f t="shared" si="25"/>
        <v>5.290071694379235E-2</v>
      </c>
      <c r="AC133" s="29">
        <f t="shared" si="26"/>
        <v>1.7475002366367086E-2</v>
      </c>
      <c r="AF133" s="45">
        <v>1997</v>
      </c>
      <c r="AG133" s="14">
        <f t="shared" si="27"/>
        <v>4.3420913785425164</v>
      </c>
      <c r="AH133" s="14">
        <f t="shared" si="28"/>
        <v>8.9305073499770753</v>
      </c>
      <c r="AI133" s="14">
        <f t="shared" si="29"/>
        <v>14.22057904435631</v>
      </c>
      <c r="AJ133" s="43">
        <f t="shared" si="33"/>
        <v>38.378899999999994</v>
      </c>
    </row>
    <row r="134" spans="1:36">
      <c r="A134" s="45">
        <v>1998</v>
      </c>
      <c r="B134" s="7">
        <v>3626829.9983179602</v>
      </c>
      <c r="C134" s="7">
        <v>41093.5</v>
      </c>
      <c r="D134" s="7">
        <v>116025.5</v>
      </c>
      <c r="E134" s="7">
        <v>54219.3</v>
      </c>
      <c r="F134" s="7">
        <v>60825.847906100003</v>
      </c>
      <c r="G134" s="7">
        <v>62405.719257399993</v>
      </c>
      <c r="H134" s="15">
        <v>76987.093574399987</v>
      </c>
      <c r="I134" s="15"/>
      <c r="J134" s="7">
        <v>102080.7</v>
      </c>
      <c r="K134" s="7">
        <v>533920.69999999995</v>
      </c>
      <c r="L134" s="7">
        <v>160659.13646308958</v>
      </c>
      <c r="M134" s="7">
        <v>170807.00261473295</v>
      </c>
      <c r="N134" s="7">
        <v>184076.43960867336</v>
      </c>
      <c r="O134" s="7">
        <v>53874.688024423092</v>
      </c>
      <c r="P134" s="7">
        <v>6412.6313229403913</v>
      </c>
      <c r="Q134" s="7">
        <v>1478239.5</v>
      </c>
      <c r="S134" s="48">
        <f t="shared" si="22"/>
        <v>0.14721415126918549</v>
      </c>
      <c r="T134" s="12">
        <f t="shared" si="16"/>
        <v>3.1990884616541149E-2</v>
      </c>
      <c r="V134" s="12">
        <f t="shared" si="30"/>
        <v>1.6771077755039422E-2</v>
      </c>
      <c r="W134" s="12">
        <f t="shared" si="31"/>
        <v>1.7206684428644939E-2</v>
      </c>
      <c r="Y134" s="12">
        <f t="shared" si="32"/>
        <v>2.1227102899806394E-2</v>
      </c>
      <c r="Z134" s="29">
        <f t="shared" si="23"/>
        <v>4.4297399254334936E-2</v>
      </c>
      <c r="AA134" s="29">
        <f t="shared" si="24"/>
        <v>4.7095398100806846E-2</v>
      </c>
      <c r="AB134" s="29">
        <f t="shared" si="25"/>
        <v>5.0754085439362683E-2</v>
      </c>
      <c r="AC134" s="29">
        <f t="shared" si="26"/>
        <v>1.6622593111704533E-2</v>
      </c>
      <c r="AF134" s="45">
        <v>1998</v>
      </c>
      <c r="AG134" s="14">
        <f t="shared" si="27"/>
        <v>4.4297399254334939</v>
      </c>
      <c r="AH134" s="14">
        <f t="shared" si="28"/>
        <v>9.1392797355141795</v>
      </c>
      <c r="AI134" s="14">
        <f t="shared" si="29"/>
        <v>14.214688279450447</v>
      </c>
      <c r="AJ134" s="43">
        <f t="shared" si="33"/>
        <v>37.499700000000004</v>
      </c>
    </row>
    <row r="135" spans="1:36">
      <c r="A135" s="45">
        <v>1999</v>
      </c>
      <c r="B135" s="41">
        <v>4512763.2710846197</v>
      </c>
      <c r="C135" s="7">
        <v>39803.599999999999</v>
      </c>
      <c r="D135" s="7">
        <v>164225.9</v>
      </c>
      <c r="E135" s="7">
        <v>65493.1</v>
      </c>
      <c r="F135" s="7">
        <v>68808.030766799988</v>
      </c>
      <c r="G135" s="7">
        <v>76696.997805599996</v>
      </c>
      <c r="H135" s="15">
        <v>89229.87988919999</v>
      </c>
      <c r="I135" s="15"/>
      <c r="J135" s="7">
        <v>147446</v>
      </c>
      <c r="K135" s="7">
        <v>646424.69999999995</v>
      </c>
      <c r="L135" s="7">
        <v>183779.77273069424</v>
      </c>
      <c r="M135" s="7">
        <v>210895.88925067784</v>
      </c>
      <c r="N135" s="7">
        <v>214337.28981396314</v>
      </c>
      <c r="O135" s="7">
        <v>62546.627881624343</v>
      </c>
      <c r="P135" s="7">
        <v>6103.5319207938401</v>
      </c>
      <c r="Q135" s="7">
        <v>1798017.2</v>
      </c>
      <c r="S135" s="48">
        <f t="shared" si="22"/>
        <v>0.14324365386989046</v>
      </c>
      <c r="T135" s="29" t="s">
        <v>90</v>
      </c>
      <c r="V135" s="12">
        <f t="shared" si="30"/>
        <v>1.5247427492526619E-2</v>
      </c>
      <c r="W135" s="12">
        <f t="shared" si="31"/>
        <v>1.6995573044354766E-2</v>
      </c>
      <c r="Y135" s="12">
        <f t="shared" si="32"/>
        <v>1.9772781005584199E-2</v>
      </c>
      <c r="Z135" s="29">
        <f t="shared" si="23"/>
        <v>4.0724443470867844E-2</v>
      </c>
      <c r="AA135" s="29">
        <f t="shared" si="24"/>
        <v>4.6733204598164102E-2</v>
      </c>
      <c r="AB135" s="29">
        <f t="shared" si="25"/>
        <v>4.7495797350444277E-2</v>
      </c>
      <c r="AC135" s="29">
        <f t="shared" si="26"/>
        <v>1.5212444278274423E-2</v>
      </c>
      <c r="AF135" s="45">
        <v>1999</v>
      </c>
      <c r="AG135" s="14">
        <f t="shared" si="27"/>
        <v>4.0724443470867842</v>
      </c>
      <c r="AH135" s="14">
        <f t="shared" si="28"/>
        <v>8.7457648069031944</v>
      </c>
      <c r="AI135" s="14">
        <f t="shared" si="29"/>
        <v>13.495344541947622</v>
      </c>
      <c r="AJ135" s="43">
        <f t="shared" si="33"/>
        <v>36.312799999999996</v>
      </c>
    </row>
    <row r="136" spans="1:36">
      <c r="A136" s="45">
        <v>2000</v>
      </c>
      <c r="B136" s="42">
        <v>4914534.3485562699</v>
      </c>
      <c r="C136" s="7">
        <v>45953.4</v>
      </c>
      <c r="D136" s="7">
        <v>175653</v>
      </c>
      <c r="E136" s="7">
        <v>77606.5</v>
      </c>
      <c r="F136" s="7">
        <v>84528.520556000003</v>
      </c>
      <c r="G136" s="7">
        <v>87482.657062400016</v>
      </c>
      <c r="H136" s="15">
        <v>103971.410976</v>
      </c>
      <c r="I136" s="15"/>
      <c r="J136" s="7">
        <v>158805.4</v>
      </c>
      <c r="K136" s="7">
        <v>739273.4</v>
      </c>
      <c r="L136" s="7">
        <v>229458.65462932616</v>
      </c>
      <c r="M136" s="7">
        <v>243812.83720108104</v>
      </c>
      <c r="N136" s="7">
        <v>253130.64532592104</v>
      </c>
      <c r="O136" s="7">
        <v>69740.89354547103</v>
      </c>
      <c r="P136" s="7">
        <v>6971.5696686053989</v>
      </c>
      <c r="Q136" s="7">
        <v>2084127</v>
      </c>
      <c r="S136" s="48">
        <f t="shared" si="22"/>
        <v>0.15042593002064875</v>
      </c>
      <c r="T136" s="29" t="s">
        <v>90</v>
      </c>
      <c r="V136" s="12">
        <f t="shared" si="30"/>
        <v>1.7199700838560976E-2</v>
      </c>
      <c r="W136" s="12">
        <f t="shared" si="31"/>
        <v>1.7800802854923494E-2</v>
      </c>
      <c r="Y136" s="12">
        <f t="shared" si="32"/>
        <v>2.1155902798104038E-2</v>
      </c>
      <c r="Z136" s="29">
        <f t="shared" si="23"/>
        <v>4.6689805860596671E-2</v>
      </c>
      <c r="AA136" s="29">
        <f t="shared" si="24"/>
        <v>4.9610567331308877E-2</v>
      </c>
      <c r="AB136" s="29">
        <f t="shared" si="25"/>
        <v>5.1506537013070744E-2</v>
      </c>
      <c r="AC136" s="29">
        <f t="shared" si="26"/>
        <v>1.5609304518669617E-2</v>
      </c>
      <c r="AF136" s="45">
        <v>2000</v>
      </c>
      <c r="AG136" s="14">
        <f t="shared" si="27"/>
        <v>4.6689805860596669</v>
      </c>
      <c r="AH136" s="14">
        <f t="shared" si="28"/>
        <v>9.6300373191905546</v>
      </c>
      <c r="AI136" s="14">
        <f t="shared" si="29"/>
        <v>14.780691020497629</v>
      </c>
      <c r="AJ136" s="43">
        <f t="shared" si="33"/>
        <v>37.331600000000002</v>
      </c>
    </row>
    <row r="137" spans="1:36">
      <c r="A137" s="45">
        <v>2001</v>
      </c>
      <c r="B137" s="42">
        <v>5394652.9216548596</v>
      </c>
      <c r="C137" s="7">
        <v>52985.9</v>
      </c>
      <c r="D137" s="7">
        <v>213865.9</v>
      </c>
      <c r="E137" s="7">
        <v>92881.8</v>
      </c>
      <c r="F137" s="7">
        <v>97360.466659900005</v>
      </c>
      <c r="G137" s="7">
        <v>98111.279331400001</v>
      </c>
      <c r="H137" s="15">
        <v>114932.02830070001</v>
      </c>
      <c r="I137" s="15"/>
      <c r="J137" s="7">
        <v>244855.4</v>
      </c>
      <c r="K137" s="7">
        <v>848375.9</v>
      </c>
      <c r="L137" s="7">
        <v>275390.59742848255</v>
      </c>
      <c r="M137" s="7">
        <v>286524.12771536788</v>
      </c>
      <c r="N137" s="7">
        <v>293210.50041838776</v>
      </c>
      <c r="O137" s="7">
        <v>85712.715187228794</v>
      </c>
      <c r="P137" s="7">
        <v>9957.6273962211653</v>
      </c>
      <c r="Q137" s="7">
        <v>2506209.2000000002</v>
      </c>
      <c r="S137" s="48">
        <f t="shared" si="22"/>
        <v>0.15726236929803314</v>
      </c>
      <c r="T137" s="29" t="s">
        <v>90</v>
      </c>
      <c r="V137" s="12">
        <f t="shared" si="30"/>
        <v>1.8047586763011582E-2</v>
      </c>
      <c r="W137" s="12">
        <f t="shared" si="31"/>
        <v>1.8186763959840341E-2</v>
      </c>
      <c r="Y137" s="12">
        <f t="shared" si="32"/>
        <v>2.1304804955912447E-2</v>
      </c>
      <c r="Z137" s="29">
        <f t="shared" si="23"/>
        <v>5.1048807296393023E-2</v>
      </c>
      <c r="AA137" s="29">
        <f t="shared" si="24"/>
        <v>5.3112615746829912E-2</v>
      </c>
      <c r="AB137" s="29">
        <f t="shared" si="25"/>
        <v>5.4352060211584979E-2</v>
      </c>
      <c r="AC137" s="29">
        <f t="shared" si="26"/>
        <v>1.7734290597160828E-2</v>
      </c>
      <c r="AF137" s="45">
        <v>2001</v>
      </c>
      <c r="AG137" s="14">
        <f t="shared" si="27"/>
        <v>5.1048807296393024</v>
      </c>
      <c r="AH137" s="14">
        <f t="shared" si="28"/>
        <v>10.416142304322292</v>
      </c>
      <c r="AI137" s="14">
        <f t="shared" si="29"/>
        <v>15.851348325480791</v>
      </c>
      <c r="AJ137" s="43">
        <f t="shared" si="33"/>
        <v>36.587999999999994</v>
      </c>
    </row>
    <row r="138" spans="1:36">
      <c r="A138" s="45">
        <v>2002</v>
      </c>
      <c r="B138" s="42">
        <v>6060944.3502907101</v>
      </c>
      <c r="C138" s="7">
        <v>77375.5</v>
      </c>
      <c r="D138" s="7">
        <v>259417</v>
      </c>
      <c r="E138" s="7">
        <v>115905.8</v>
      </c>
      <c r="F138" s="7">
        <v>116755.57112400001</v>
      </c>
      <c r="G138" s="7">
        <v>116661.58723599999</v>
      </c>
      <c r="H138" s="15">
        <v>115325.381524</v>
      </c>
      <c r="I138" s="15"/>
      <c r="J138" s="7">
        <v>255507.4</v>
      </c>
      <c r="K138" s="7">
        <v>1021564</v>
      </c>
      <c r="L138" s="7">
        <v>332897</v>
      </c>
      <c r="M138" s="7">
        <v>342808.03</v>
      </c>
      <c r="N138" s="7">
        <v>338882.79000000004</v>
      </c>
      <c r="O138" s="7">
        <v>104518.95000000001</v>
      </c>
      <c r="P138" s="7">
        <v>10187.178000000002</v>
      </c>
      <c r="Q138" s="7">
        <v>3001851.1979999999</v>
      </c>
      <c r="S138" s="48">
        <f t="shared" si="22"/>
        <v>0.16854865198539584</v>
      </c>
      <c r="T138" s="29" t="s">
        <v>90</v>
      </c>
      <c r="V138" s="12">
        <f t="shared" si="30"/>
        <v>1.9263593984062879E-2</v>
      </c>
      <c r="W138" s="12">
        <f t="shared" si="31"/>
        <v>1.9248087508080217E-2</v>
      </c>
      <c r="Y138" s="12">
        <f t="shared" si="32"/>
        <v>1.9027625871283323E-2</v>
      </c>
      <c r="Z138" s="29">
        <f t="shared" si="23"/>
        <v>5.4924939210839768E-2</v>
      </c>
      <c r="AA138" s="29">
        <f t="shared" si="24"/>
        <v>5.6560167885975954E-2</v>
      </c>
      <c r="AB138" s="29">
        <f t="shared" si="25"/>
        <v>5.5912539435169981E-2</v>
      </c>
      <c r="AC138" s="29">
        <f t="shared" si="26"/>
        <v>1.8925454742790733E-2</v>
      </c>
      <c r="AF138" s="45">
        <v>2002</v>
      </c>
      <c r="AG138" s="14">
        <f t="shared" si="27"/>
        <v>5.4924939210839767</v>
      </c>
      <c r="AH138" s="14">
        <f t="shared" si="28"/>
        <v>11.148510709681572</v>
      </c>
      <c r="AI138" s="14">
        <f t="shared" si="29"/>
        <v>16.73976465319857</v>
      </c>
      <c r="AJ138" s="43">
        <f t="shared" si="33"/>
        <v>34.138099999999994</v>
      </c>
    </row>
    <row r="139" spans="1:36">
      <c r="A139" s="45">
        <v>2003</v>
      </c>
      <c r="B139" s="42">
        <v>6983599.2544082999</v>
      </c>
      <c r="C139" s="7">
        <v>62014.1</v>
      </c>
      <c r="D139" s="7">
        <v>297267.20000000001</v>
      </c>
      <c r="E139" s="7">
        <v>124542.39999999999</v>
      </c>
      <c r="F139" s="7">
        <v>134257.96844442337</v>
      </c>
      <c r="G139" s="7">
        <v>135841.60036900223</v>
      </c>
      <c r="H139" s="15">
        <v>128461.87560046489</v>
      </c>
      <c r="I139" s="15"/>
      <c r="J139" s="7">
        <v>309254.3</v>
      </c>
      <c r="K139" s="7">
        <v>1173060.6848732068</v>
      </c>
      <c r="L139" s="7">
        <v>383634.09639455995</v>
      </c>
      <c r="M139" s="7">
        <v>398797.91121334501</v>
      </c>
      <c r="N139" s="7">
        <v>377133.34539999999</v>
      </c>
      <c r="O139" s="7">
        <v>119378.94526904001</v>
      </c>
      <c r="P139" s="7">
        <v>10512.578481139999</v>
      </c>
      <c r="Q139" s="7">
        <v>3443810.4367576251</v>
      </c>
      <c r="S139" s="48">
        <f t="shared" si="22"/>
        <v>0.1679736540055228</v>
      </c>
      <c r="T139" s="29" t="s">
        <v>90</v>
      </c>
      <c r="V139" s="12">
        <f t="shared" si="30"/>
        <v>1.9224752674586086E-2</v>
      </c>
      <c r="W139" s="12">
        <f t="shared" si="31"/>
        <v>1.9451517107493547E-2</v>
      </c>
      <c r="Y139" s="12">
        <f t="shared" si="32"/>
        <v>1.8394794850144804E-2</v>
      </c>
      <c r="Z139" s="29">
        <f t="shared" si="23"/>
        <v>5.4933578290935904E-2</v>
      </c>
      <c r="AA139" s="29">
        <f t="shared" si="24"/>
        <v>5.7104924937038642E-2</v>
      </c>
      <c r="AB139" s="29">
        <f t="shared" si="25"/>
        <v>5.4002718607019128E-2</v>
      </c>
      <c r="AC139" s="29">
        <f t="shared" si="26"/>
        <v>1.8599509940119743E-2</v>
      </c>
      <c r="AF139" s="45">
        <v>2003</v>
      </c>
      <c r="AG139" s="14">
        <f t="shared" si="27"/>
        <v>5.4933578290935907</v>
      </c>
      <c r="AH139" s="14">
        <f t="shared" si="28"/>
        <v>11.203850322797454</v>
      </c>
      <c r="AI139" s="14">
        <f t="shared" si="29"/>
        <v>16.604122183499367</v>
      </c>
      <c r="AJ139" s="43">
        <f t="shared" si="33"/>
        <v>33.976199999999999</v>
      </c>
    </row>
    <row r="140" spans="1:36">
      <c r="A140" s="45">
        <v>2004</v>
      </c>
      <c r="B140" s="42">
        <v>8143550.10319658</v>
      </c>
      <c r="C140" s="7">
        <v>72187.100000000006</v>
      </c>
      <c r="D140" s="7">
        <v>333060.5</v>
      </c>
      <c r="E140" s="7">
        <v>142604.5</v>
      </c>
      <c r="F140" s="7">
        <v>151685.56741779999</v>
      </c>
      <c r="G140" s="7">
        <v>138718.1815409</v>
      </c>
      <c r="H140" s="15">
        <v>145722.51149820001</v>
      </c>
      <c r="I140" s="15"/>
      <c r="J140" s="7">
        <v>325355.90000000002</v>
      </c>
      <c r="K140" s="7">
        <v>1329851.8999999999</v>
      </c>
      <c r="L140" s="7">
        <v>440157.38489163917</v>
      </c>
      <c r="M140" s="7">
        <v>412768.96016665001</v>
      </c>
      <c r="N140" s="7">
        <v>433609.52889519004</v>
      </c>
      <c r="O140" s="7">
        <v>147909.58724432997</v>
      </c>
      <c r="P140" s="7">
        <v>11195.509764810002</v>
      </c>
      <c r="Q140" s="7">
        <v>3957091.552486219</v>
      </c>
      <c r="S140" s="48">
        <f t="shared" si="22"/>
        <v>0.16330124861367212</v>
      </c>
      <c r="T140" s="29" t="s">
        <v>90</v>
      </c>
      <c r="V140" s="12">
        <f t="shared" si="30"/>
        <v>1.8626467019372667E-2</v>
      </c>
      <c r="W140" s="12">
        <f t="shared" si="31"/>
        <v>1.7034116544140752E-2</v>
      </c>
      <c r="Y140" s="12">
        <f t="shared" si="32"/>
        <v>1.7894224220588964E-2</v>
      </c>
      <c r="Z140" s="29">
        <f t="shared" si="23"/>
        <v>5.4049816027885014E-2</v>
      </c>
      <c r="AA140" s="29">
        <f t="shared" si="24"/>
        <v>5.0686611482211694E-2</v>
      </c>
      <c r="AB140" s="29">
        <f t="shared" si="25"/>
        <v>5.3245761786985965E-2</v>
      </c>
      <c r="AC140" s="29">
        <f t="shared" si="26"/>
        <v>1.9537559785711468E-2</v>
      </c>
      <c r="AF140" s="45">
        <v>2004</v>
      </c>
      <c r="AG140" s="14">
        <f t="shared" si="27"/>
        <v>5.4049816027885011</v>
      </c>
      <c r="AH140" s="14">
        <f t="shared" si="28"/>
        <v>10.47364275100967</v>
      </c>
      <c r="AI140" s="14">
        <f t="shared" si="29"/>
        <v>15.798218929708266</v>
      </c>
      <c r="AJ140" s="43">
        <f t="shared" si="33"/>
        <v>32.795100000000005</v>
      </c>
    </row>
    <row r="141" spans="1:36">
      <c r="A141" s="45">
        <v>2005</v>
      </c>
      <c r="B141" s="42">
        <v>9538976.6926380005</v>
      </c>
      <c r="C141" s="7">
        <v>76124.3</v>
      </c>
      <c r="D141" s="7">
        <v>393797.19211741001</v>
      </c>
      <c r="E141" s="7">
        <v>165752.5</v>
      </c>
      <c r="F141" s="7">
        <v>167877.02954756038</v>
      </c>
      <c r="G141" s="7">
        <v>152022.06128973767</v>
      </c>
      <c r="H141" s="15">
        <v>164143.04757973916</v>
      </c>
      <c r="I141" s="15"/>
      <c r="J141" s="7">
        <v>358437</v>
      </c>
      <c r="K141" s="7">
        <v>1521590.0439369199</v>
      </c>
      <c r="L141" s="7">
        <v>500306.23694279004</v>
      </c>
      <c r="M141" s="7">
        <v>465155.09418017999</v>
      </c>
      <c r="N141" s="7">
        <v>502241.37757096998</v>
      </c>
      <c r="O141" s="7">
        <v>155964.07038634297</v>
      </c>
      <c r="P141" s="7">
        <v>13359.346206460001</v>
      </c>
      <c r="Q141" s="7">
        <v>4655739.6538573578</v>
      </c>
      <c r="S141" s="48">
        <f t="shared" si="22"/>
        <v>0.15951292187465496</v>
      </c>
      <c r="T141" s="29" t="s">
        <v>90</v>
      </c>
      <c r="V141" s="12">
        <f t="shared" si="30"/>
        <v>1.7599060670430683E-2</v>
      </c>
      <c r="W141" s="12">
        <f t="shared" si="31"/>
        <v>1.5936936024496778E-2</v>
      </c>
      <c r="Y141" s="12">
        <f t="shared" si="32"/>
        <v>1.7207615960150278E-2</v>
      </c>
      <c r="Z141" s="29">
        <f t="shared" si="23"/>
        <v>5.2448627673963896E-2</v>
      </c>
      <c r="AA141" s="29">
        <f t="shared" si="24"/>
        <v>4.8763626242967741E-2</v>
      </c>
      <c r="AB141" s="29">
        <f t="shared" si="25"/>
        <v>5.2651494364022326E-2</v>
      </c>
      <c r="AC141" s="29">
        <f t="shared" si="26"/>
        <v>1.775068983274522E-2</v>
      </c>
      <c r="AF141" s="45">
        <v>2005</v>
      </c>
      <c r="AG141" s="14">
        <f t="shared" si="27"/>
        <v>5.2448627673963895</v>
      </c>
      <c r="AH141" s="14">
        <f t="shared" si="28"/>
        <v>10.121225391693162</v>
      </c>
      <c r="AI141" s="14">
        <f t="shared" si="29"/>
        <v>15.386374828095395</v>
      </c>
      <c r="AJ141" s="43">
        <f t="shared" si="33"/>
        <v>31.811599999999999</v>
      </c>
    </row>
    <row r="142" spans="1:36">
      <c r="A142" s="45">
        <v>2006</v>
      </c>
      <c r="B142" s="42">
        <v>11517821.768818</v>
      </c>
      <c r="C142" s="7">
        <v>103780.4</v>
      </c>
      <c r="D142" s="7">
        <v>436702.10842389998</v>
      </c>
      <c r="E142" s="7">
        <v>184929.8</v>
      </c>
      <c r="F142" s="7">
        <v>188211.16961560794</v>
      </c>
      <c r="G142" s="7">
        <v>178168.4549731164</v>
      </c>
      <c r="H142" s="15">
        <v>188573.60816086954</v>
      </c>
      <c r="I142" s="15"/>
      <c r="J142" s="7">
        <v>397797.2</v>
      </c>
      <c r="K142" s="7">
        <v>1759410.4138913001</v>
      </c>
      <c r="L142" s="7">
        <v>577246.85181749007</v>
      </c>
      <c r="M142" s="7">
        <v>560478.90116700006</v>
      </c>
      <c r="N142" s="7">
        <v>593212.47014701006</v>
      </c>
      <c r="O142" s="7">
        <v>192263.75587446001</v>
      </c>
      <c r="P142" s="7">
        <v>14822.471900859999</v>
      </c>
      <c r="Q142" s="7">
        <v>5534727.2929026997</v>
      </c>
      <c r="S142" s="48">
        <f t="shared" si="22"/>
        <v>0.15275548182682611</v>
      </c>
      <c r="T142" s="29" t="s">
        <v>90</v>
      </c>
      <c r="V142" s="12">
        <f t="shared" si="30"/>
        <v>1.6340864912942895E-2</v>
      </c>
      <c r="W142" s="12">
        <f t="shared" si="31"/>
        <v>1.5468936622675372E-2</v>
      </c>
      <c r="Y142" s="12">
        <f t="shared" si="32"/>
        <v>1.6372332542199219E-2</v>
      </c>
      <c r="Z142" s="29">
        <f t="shared" si="23"/>
        <v>5.0117710050025299E-2</v>
      </c>
      <c r="AA142" s="29">
        <f t="shared" si="24"/>
        <v>4.8661883506860203E-2</v>
      </c>
      <c r="AB142" s="29">
        <f t="shared" si="25"/>
        <v>5.1503876518822676E-2</v>
      </c>
      <c r="AC142" s="29">
        <f t="shared" si="26"/>
        <v>1.7979634685436875E-2</v>
      </c>
      <c r="AF142" s="45">
        <v>2006</v>
      </c>
      <c r="AG142" s="14">
        <f t="shared" si="27"/>
        <v>5.0117710050025295</v>
      </c>
      <c r="AH142" s="14">
        <f t="shared" si="28"/>
        <v>9.8779593556885494</v>
      </c>
      <c r="AI142" s="14">
        <f t="shared" si="29"/>
        <v>15.028347007570817</v>
      </c>
      <c r="AJ142" s="43">
        <f t="shared" si="33"/>
        <v>31.542000000000002</v>
      </c>
    </row>
    <row r="143" spans="1:36">
      <c r="A143" s="45">
        <v>2007</v>
      </c>
      <c r="B143" s="42">
        <v>13598403.0184398</v>
      </c>
      <c r="C143" s="7"/>
      <c r="D143" s="7">
        <v>419642.14550560003</v>
      </c>
      <c r="E143" s="7"/>
      <c r="F143" s="7">
        <v>226830.04820386047</v>
      </c>
      <c r="G143" s="7">
        <v>216222.06369801311</v>
      </c>
      <c r="H143" s="15">
        <v>226270.55962682748</v>
      </c>
      <c r="I143" s="15"/>
      <c r="J143" s="7"/>
      <c r="K143" s="7">
        <v>2027132.5254820101</v>
      </c>
      <c r="L143" s="7">
        <v>702984.3</v>
      </c>
      <c r="M143" s="7">
        <v>687558</v>
      </c>
      <c r="N143" s="7">
        <v>719510.8</v>
      </c>
      <c r="O143" s="7">
        <v>225671.19999999998</v>
      </c>
      <c r="P143" s="7">
        <v>18302.999999999996</v>
      </c>
      <c r="Q143" s="7">
        <v>6446010.2000000002</v>
      </c>
      <c r="S143" s="48">
        <f t="shared" si="22"/>
        <v>0.14907136689015349</v>
      </c>
      <c r="T143" s="29" t="s">
        <v>90</v>
      </c>
      <c r="V143" s="12">
        <f t="shared" si="30"/>
        <v>1.6680638740907503E-2</v>
      </c>
      <c r="W143" s="12">
        <f t="shared" si="31"/>
        <v>1.590054827797133E-2</v>
      </c>
      <c r="Y143" s="12">
        <f t="shared" si="32"/>
        <v>1.6639495043645827E-2</v>
      </c>
      <c r="Z143" s="29">
        <f t="shared" si="23"/>
        <v>5.1696092478413419E-2</v>
      </c>
      <c r="AA143" s="29">
        <f t="shared" si="24"/>
        <v>5.0561672504311934E-2</v>
      </c>
      <c r="AB143" s="29">
        <f t="shared" si="25"/>
        <v>5.2911419011800437E-2</v>
      </c>
      <c r="AC143" s="29">
        <f t="shared" si="26"/>
        <v>1.7941386181095267E-2</v>
      </c>
      <c r="AF143" s="45">
        <v>2007</v>
      </c>
      <c r="AG143" s="14">
        <f t="shared" si="27"/>
        <v>5.1696092478413416</v>
      </c>
      <c r="AH143" s="14">
        <f t="shared" si="28"/>
        <v>10.225776498272534</v>
      </c>
      <c r="AI143" s="14">
        <f t="shared" si="29"/>
        <v>15.516918399452578</v>
      </c>
      <c r="AJ143" s="43">
        <f t="shared" si="33"/>
        <v>33.0182</v>
      </c>
    </row>
    <row r="144" spans="1:36">
      <c r="A144" s="45">
        <v>2008</v>
      </c>
      <c r="B144" s="42">
        <v>15701760.388541199</v>
      </c>
      <c r="C144" s="7"/>
      <c r="D144" s="7">
        <v>340085.67221430002</v>
      </c>
      <c r="E144" s="7"/>
      <c r="F144" s="7">
        <v>258822.32771290926</v>
      </c>
      <c r="G144" s="7">
        <v>257262.83958454395</v>
      </c>
      <c r="H144" s="15">
        <v>244751.00165143778</v>
      </c>
      <c r="I144" s="15"/>
      <c r="J144" s="7"/>
      <c r="K144" s="7">
        <v>2395527.0789021999</v>
      </c>
      <c r="L144" s="7">
        <v>897790.9</v>
      </c>
      <c r="M144" s="7">
        <v>914271.2</v>
      </c>
      <c r="N144" s="7">
        <v>869800.8</v>
      </c>
      <c r="O144" s="7">
        <v>311525.59999999998</v>
      </c>
      <c r="P144" s="7">
        <v>22016.400000000001</v>
      </c>
      <c r="Q144" s="7">
        <v>8513290.3000000007</v>
      </c>
      <c r="S144" s="48">
        <f t="shared" si="22"/>
        <v>0.15256423608720987</v>
      </c>
      <c r="T144" s="29" t="s">
        <v>90</v>
      </c>
      <c r="V144" s="12">
        <f t="shared" si="30"/>
        <v>1.6483650323806501E-2</v>
      </c>
      <c r="W144" s="12">
        <f t="shared" si="31"/>
        <v>1.638433100611373E-2</v>
      </c>
      <c r="Y144" s="12">
        <f t="shared" si="32"/>
        <v>1.5587488001030235E-2</v>
      </c>
      <c r="Z144" s="29">
        <f t="shared" si="23"/>
        <v>5.7177722610974764E-2</v>
      </c>
      <c r="AA144" s="29">
        <f t="shared" si="24"/>
        <v>5.8227305561688168E-2</v>
      </c>
      <c r="AB144" s="29">
        <f t="shared" si="25"/>
        <v>5.5395113571772604E-2</v>
      </c>
      <c r="AC144" s="29">
        <f t="shared" si="26"/>
        <v>2.1242331544137665E-2</v>
      </c>
      <c r="AF144" s="45">
        <v>2008</v>
      </c>
      <c r="AG144" s="14">
        <f t="shared" si="27"/>
        <v>5.7177722610974762</v>
      </c>
      <c r="AH144" s="14">
        <f t="shared" si="28"/>
        <v>11.540502817266294</v>
      </c>
      <c r="AI144" s="14">
        <f t="shared" si="29"/>
        <v>17.080014174443555</v>
      </c>
      <c r="AJ144" s="43">
        <f t="shared" si="33"/>
        <v>31.7607</v>
      </c>
    </row>
    <row r="145" spans="1:36">
      <c r="A145" s="45">
        <v>2009</v>
      </c>
      <c r="B145" s="42">
        <v>16844745.115555599</v>
      </c>
      <c r="C145" s="7"/>
      <c r="D145" s="7">
        <v>360106.63426090003</v>
      </c>
      <c r="E145" s="7"/>
      <c r="F145" s="7">
        <v>356843.36048680387</v>
      </c>
      <c r="G145" s="7">
        <v>337848.39884019463</v>
      </c>
      <c r="H145" s="15">
        <v>327169.05496807868</v>
      </c>
      <c r="I145" s="15"/>
      <c r="J145" s="7"/>
      <c r="K145" s="7">
        <v>2936305.7113323999</v>
      </c>
      <c r="L145" s="7">
        <v>1140891.6922188518</v>
      </c>
      <c r="M145" s="7">
        <v>1113773.2010176501</v>
      </c>
      <c r="N145" s="7">
        <v>1078569.9147435799</v>
      </c>
      <c r="O145" s="7">
        <v>369219.15163456002</v>
      </c>
      <c r="P145" s="7">
        <v>35507.540686198001</v>
      </c>
      <c r="Q145" s="7">
        <v>9680046.111613702</v>
      </c>
      <c r="S145" s="48">
        <f t="shared" si="22"/>
        <v>0.17431582913182894</v>
      </c>
      <c r="T145" s="29" t="s">
        <v>90</v>
      </c>
      <c r="V145" s="12">
        <f t="shared" si="30"/>
        <v>2.1184254082732903E-2</v>
      </c>
      <c r="W145" s="12">
        <f t="shared" si="31"/>
        <v>2.0056604984079109E-2</v>
      </c>
      <c r="Y145" s="12">
        <f t="shared" si="32"/>
        <v>1.9422618313526645E-2</v>
      </c>
      <c r="Z145" s="29">
        <f t="shared" si="23"/>
        <v>6.7729828168505424E-2</v>
      </c>
      <c r="AA145" s="29">
        <f t="shared" si="24"/>
        <v>6.6119920092415949E-2</v>
      </c>
      <c r="AB145" s="29">
        <f t="shared" si="25"/>
        <v>6.403005253831677E-2</v>
      </c>
      <c r="AC145" s="29">
        <f t="shared" si="26"/>
        <v>2.4026881353461708E-2</v>
      </c>
      <c r="AF145" s="45">
        <v>2009</v>
      </c>
      <c r="AG145" s="14">
        <f t="shared" si="27"/>
        <v>6.7729828168505426</v>
      </c>
      <c r="AH145" s="14">
        <f t="shared" si="28"/>
        <v>13.384974826092137</v>
      </c>
      <c r="AI145" s="14">
        <f t="shared" si="29"/>
        <v>19.787980079923813</v>
      </c>
      <c r="AJ145" s="43">
        <f t="shared" si="33"/>
        <v>34.800899999999999</v>
      </c>
    </row>
    <row r="146" spans="1:36">
      <c r="A146" s="45">
        <v>2010</v>
      </c>
      <c r="B146" s="42">
        <v>19086720.589348599</v>
      </c>
      <c r="C146" s="7"/>
      <c r="D146" s="7">
        <v>401548.61919419997</v>
      </c>
      <c r="E146" s="7"/>
      <c r="F146" s="7">
        <v>476228.24145930668</v>
      </c>
      <c r="G146" s="7">
        <v>418545.70514658984</v>
      </c>
      <c r="H146" s="15">
        <v>418560.60345777031</v>
      </c>
      <c r="I146" s="15"/>
      <c r="J146" s="7"/>
      <c r="K146" s="7">
        <v>3724577.7951002</v>
      </c>
      <c r="L146" s="7">
        <v>1371023.6893784294</v>
      </c>
      <c r="M146" s="7">
        <v>1236578.50659627</v>
      </c>
      <c r="N146" s="7">
        <v>1236620.5685098099</v>
      </c>
      <c r="O146" s="7">
        <v>407965.75175112998</v>
      </c>
      <c r="P146" s="7">
        <v>35972.65433854</v>
      </c>
      <c r="Q146" s="7">
        <v>11004099.504256949</v>
      </c>
      <c r="S146" s="48">
        <f t="shared" si="22"/>
        <v>0.19513974533575515</v>
      </c>
      <c r="T146" s="29" t="s">
        <v>90</v>
      </c>
      <c r="V146" s="12">
        <f t="shared" si="30"/>
        <v>2.495076297837499E-2</v>
      </c>
      <c r="W146" s="12">
        <f t="shared" si="31"/>
        <v>2.1928633742360145E-2</v>
      </c>
      <c r="Y146" s="12">
        <f t="shared" si="32"/>
        <v>2.1929414301341495E-2</v>
      </c>
      <c r="Z146" s="29">
        <f t="shared" si="23"/>
        <v>7.183128620552727E-2</v>
      </c>
      <c r="AA146" s="29">
        <f t="shared" si="24"/>
        <v>6.4787374070239503E-2</v>
      </c>
      <c r="AB146" s="29">
        <f t="shared" si="25"/>
        <v>6.4789577796822234E-2</v>
      </c>
      <c r="AC146" s="29">
        <f t="shared" si="26"/>
        <v>2.3259019484856456E-2</v>
      </c>
      <c r="AF146" s="45">
        <v>2010</v>
      </c>
      <c r="AG146" s="14">
        <f t="shared" si="27"/>
        <v>7.1831286205527274</v>
      </c>
      <c r="AH146" s="14">
        <f t="shared" si="28"/>
        <v>13.661866027576679</v>
      </c>
      <c r="AI146" s="14">
        <f t="shared" si="29"/>
        <v>20.140823807258901</v>
      </c>
      <c r="AJ146" s="43">
        <f t="shared" si="33"/>
        <v>35.261299999999999</v>
      </c>
    </row>
    <row r="147" spans="1:36">
      <c r="A147" s="45">
        <v>2011</v>
      </c>
      <c r="B147" s="42">
        <v>20852224.678257</v>
      </c>
      <c r="C147" s="7"/>
      <c r="D147" s="7">
        <v>449377.99725219997</v>
      </c>
      <c r="E147" s="7"/>
      <c r="F147" s="7">
        <v>527522.66298595862</v>
      </c>
      <c r="G147" s="7">
        <v>476987.01504560135</v>
      </c>
      <c r="H147" s="15">
        <v>480806.50233537331</v>
      </c>
      <c r="I147" s="15"/>
      <c r="J147" s="7"/>
      <c r="K147" s="7">
        <v>3869794.6198298</v>
      </c>
      <c r="L147" s="7">
        <v>1458260.6715981099</v>
      </c>
      <c r="M147" s="7">
        <v>1355265.4896649099</v>
      </c>
      <c r="N147" s="7">
        <v>1366117.371636566</v>
      </c>
      <c r="O147" s="7">
        <v>428413.50628873607</v>
      </c>
      <c r="P147" s="7">
        <v>40594.239738049</v>
      </c>
      <c r="Q147" s="7">
        <v>10995273.920183873</v>
      </c>
      <c r="S147" s="48">
        <f t="shared" si="22"/>
        <v>0.18558185898816382</v>
      </c>
      <c r="T147" s="29" t="s">
        <v>90</v>
      </c>
      <c r="V147" s="12">
        <f t="shared" si="30"/>
        <v>2.5298147853548513E-2</v>
      </c>
      <c r="W147" s="12">
        <f t="shared" si="31"/>
        <v>2.2874634357022083E-2</v>
      </c>
      <c r="Y147" s="12">
        <f t="shared" si="32"/>
        <v>2.30578036518434E-2</v>
      </c>
      <c r="Z147" s="29">
        <f t="shared" si="23"/>
        <v>6.9933097983481116E-2</v>
      </c>
      <c r="AA147" s="29">
        <f t="shared" si="24"/>
        <v>6.499380812245277E-2</v>
      </c>
      <c r="AB147" s="29">
        <f t="shared" si="25"/>
        <v>6.55142265496996E-2</v>
      </c>
      <c r="AC147" s="29">
        <f t="shared" si="26"/>
        <v>2.2491976432415295E-2</v>
      </c>
      <c r="AF147" s="45">
        <v>2011</v>
      </c>
      <c r="AG147" s="14">
        <f t="shared" si="27"/>
        <v>6.9933097983481112</v>
      </c>
      <c r="AH147" s="14">
        <f t="shared" si="28"/>
        <v>13.492690610593389</v>
      </c>
      <c r="AI147" s="14">
        <f t="shared" si="29"/>
        <v>20.044113265563347</v>
      </c>
      <c r="AJ147" s="43">
        <f t="shared" si="33"/>
        <v>38.382300000000001</v>
      </c>
    </row>
    <row r="148" spans="1:36">
      <c r="A148" s="45">
        <v>2012</v>
      </c>
      <c r="B148" s="42">
        <v>22819049.317332201</v>
      </c>
      <c r="C148" s="7"/>
      <c r="D148" s="7">
        <v>471765.79825569998</v>
      </c>
      <c r="E148" s="7"/>
      <c r="F148" s="7">
        <v>593198.86290913553</v>
      </c>
      <c r="G148" s="7">
        <v>542213.62073512119</v>
      </c>
      <c r="H148" s="15">
        <v>534008.95157521055</v>
      </c>
      <c r="I148" s="15"/>
      <c r="J148" s="7"/>
      <c r="K148" s="7">
        <v>4275492.0062066503</v>
      </c>
      <c r="L148" s="7">
        <v>1639213.0265656863</v>
      </c>
      <c r="M148" s="7">
        <v>1537605.8957013702</v>
      </c>
      <c r="N148" s="7">
        <v>1514338.684477407</v>
      </c>
      <c r="O148" s="7">
        <v>467431.90108712</v>
      </c>
      <c r="P148" s="7">
        <v>42969.718537959998</v>
      </c>
      <c r="Q148" s="7">
        <v>12124382.139588203</v>
      </c>
      <c r="S148" s="48">
        <f t="shared" si="22"/>
        <v>0.18736503641101304</v>
      </c>
      <c r="T148" s="29" t="s">
        <v>90</v>
      </c>
      <c r="V148" s="12">
        <f t="shared" si="30"/>
        <v>2.5995774611809595E-2</v>
      </c>
      <c r="W148" s="12">
        <f t="shared" si="31"/>
        <v>2.3761446552608263E-2</v>
      </c>
      <c r="Y148" s="12">
        <f t="shared" si="32"/>
        <v>2.3401893047735527E-2</v>
      </c>
      <c r="Z148" s="29">
        <f t="shared" si="23"/>
        <v>7.1835290058320816E-2</v>
      </c>
      <c r="AA148" s="29">
        <f t="shared" si="24"/>
        <v>6.7382557192401618E-2</v>
      </c>
      <c r="AB148" s="29">
        <f t="shared" si="25"/>
        <v>6.6362917377420783E-2</v>
      </c>
      <c r="AC148" s="29">
        <f t="shared" si="26"/>
        <v>2.2367348110221431E-2</v>
      </c>
      <c r="AF148" s="45">
        <v>2012</v>
      </c>
      <c r="AG148" s="14">
        <f t="shared" si="27"/>
        <v>7.1835290058320815</v>
      </c>
      <c r="AH148" s="14">
        <f t="shared" si="28"/>
        <v>13.921784725072243</v>
      </c>
      <c r="AI148" s="14">
        <f t="shared" si="29"/>
        <v>20.55807646281432</v>
      </c>
      <c r="AJ148" s="43">
        <f t="shared" si="33"/>
        <v>39.046300000000002</v>
      </c>
    </row>
    <row r="149" spans="1:36">
      <c r="A149" s="45">
        <v>2013</v>
      </c>
      <c r="B149" s="42">
        <v>24798973.067053799</v>
      </c>
      <c r="C149" s="7"/>
      <c r="D149" s="7">
        <v>631400.78946660005</v>
      </c>
      <c r="E149" s="7"/>
      <c r="F149" s="7">
        <v>1885774.7457407685</v>
      </c>
      <c r="G149" s="7">
        <v>576125.03826508159</v>
      </c>
      <c r="H149" s="15"/>
      <c r="I149" s="15"/>
      <c r="J149" s="7"/>
      <c r="K149" s="7">
        <v>4872299.3637370002</v>
      </c>
      <c r="L149" s="7">
        <v>1811806.544122905</v>
      </c>
      <c r="M149" s="7">
        <v>1622221.0905305902</v>
      </c>
      <c r="N149" s="7">
        <v>1684889.079175699</v>
      </c>
      <c r="O149" s="7">
        <v>519842.75449403998</v>
      </c>
      <c r="P149" s="7">
        <v>54828.940668302006</v>
      </c>
      <c r="Q149" s="7">
        <v>13199564.790112572</v>
      </c>
      <c r="S149" s="48">
        <f t="shared" si="22"/>
        <v>0.19647181964199961</v>
      </c>
      <c r="T149" s="29" t="s">
        <v>90</v>
      </c>
      <c r="V149"/>
      <c r="W149"/>
      <c r="X149"/>
      <c r="Y149"/>
      <c r="Z149" s="29">
        <f t="shared" si="23"/>
        <v>7.3059740789425912E-2</v>
      </c>
      <c r="AA149" s="29">
        <f t="shared" si="24"/>
        <v>6.5414849483657084E-2</v>
      </c>
      <c r="AB149" s="29">
        <f t="shared" si="25"/>
        <v>6.7941889150810286E-2</v>
      </c>
      <c r="AC149" s="29">
        <f t="shared" si="26"/>
        <v>2.3173205342353915E-2</v>
      </c>
      <c r="AD149"/>
      <c r="AE149"/>
      <c r="AF149" s="45">
        <v>2013</v>
      </c>
      <c r="AG149" s="14">
        <f t="shared" si="27"/>
        <v>7.3059740789425911</v>
      </c>
      <c r="AH149" s="14">
        <f t="shared" si="28"/>
        <v>13.8474590273083</v>
      </c>
      <c r="AI149" s="14">
        <f t="shared" si="29"/>
        <v>20.64164794238933</v>
      </c>
    </row>
    <row r="150" spans="1:36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AG150" s="14"/>
      <c r="AH150" s="14"/>
      <c r="AI150" s="14"/>
    </row>
    <row r="151" spans="1:36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AG151" s="14"/>
      <c r="AH151" s="14"/>
      <c r="AI151" s="14"/>
    </row>
    <row r="152" spans="1:36">
      <c r="AG152" s="14"/>
      <c r="AH152" s="14"/>
      <c r="AI152" s="14"/>
    </row>
    <row r="153" spans="1:36">
      <c r="AG153" s="14"/>
      <c r="AH153" s="14"/>
      <c r="AI153" s="14"/>
    </row>
  </sheetData>
  <phoneticPr fontId="1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7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2" sqref="H22"/>
    </sheetView>
  </sheetViews>
  <sheetFormatPr baseColWidth="10" defaultColWidth="11.1640625" defaultRowHeight="15"/>
  <cols>
    <col min="1" max="1" width="11.1640625" style="37"/>
    <col min="2" max="4" width="15.6640625" style="36" customWidth="1"/>
    <col min="5" max="5" width="15.83203125" style="36" customWidth="1"/>
    <col min="6" max="6" width="11.5" style="36" bestFit="1" customWidth="1"/>
    <col min="7" max="7" width="13.1640625" style="37" bestFit="1" customWidth="1"/>
    <col min="8" max="8" width="14.1640625" style="37" bestFit="1" customWidth="1"/>
    <col min="9" max="9" width="16.83203125" style="37" customWidth="1"/>
    <col min="10" max="11" width="11" style="37" bestFit="1" customWidth="1"/>
    <col min="12" max="12" width="13.5" style="36" customWidth="1"/>
    <col min="13" max="13" width="11.5" style="36" bestFit="1" customWidth="1"/>
    <col min="14" max="14" width="11" style="36" bestFit="1" customWidth="1"/>
    <col min="15" max="16384" width="11.1640625" style="37"/>
  </cols>
  <sheetData>
    <row r="1" spans="1:17" ht="18">
      <c r="A1" s="35" t="s">
        <v>49</v>
      </c>
    </row>
    <row r="3" spans="1:17">
      <c r="P3" s="37" t="s">
        <v>85</v>
      </c>
    </row>
    <row r="4" spans="1:17">
      <c r="B4" s="34" t="s">
        <v>50</v>
      </c>
      <c r="C4" s="34" t="s">
        <v>14</v>
      </c>
      <c r="D4" s="34" t="s">
        <v>17</v>
      </c>
      <c r="E4" s="34" t="s">
        <v>51</v>
      </c>
      <c r="F4" s="34" t="s">
        <v>52</v>
      </c>
      <c r="G4" s="32" t="s">
        <v>63</v>
      </c>
      <c r="H4" s="32" t="s">
        <v>59</v>
      </c>
      <c r="I4" s="32" t="s">
        <v>54</v>
      </c>
      <c r="J4" s="32"/>
      <c r="K4" s="32" t="s">
        <v>57</v>
      </c>
      <c r="L4" s="34" t="s">
        <v>60</v>
      </c>
      <c r="M4" s="34" t="s">
        <v>62</v>
      </c>
      <c r="N4" s="34"/>
      <c r="P4" s="37" t="s">
        <v>86</v>
      </c>
    </row>
    <row r="5" spans="1:17" s="38" customFormat="1">
      <c r="B5" s="31" t="s">
        <v>53</v>
      </c>
      <c r="C5" s="38" t="s">
        <v>15</v>
      </c>
      <c r="D5" s="38" t="s">
        <v>18</v>
      </c>
      <c r="E5" s="31"/>
      <c r="F5" s="31"/>
      <c r="G5" s="31"/>
      <c r="H5" s="31"/>
      <c r="I5" s="31" t="s">
        <v>55</v>
      </c>
      <c r="J5" s="31" t="s">
        <v>56</v>
      </c>
      <c r="K5" s="31" t="s">
        <v>58</v>
      </c>
      <c r="L5" s="33" t="s">
        <v>61</v>
      </c>
      <c r="M5" s="33"/>
      <c r="N5" s="33" t="s">
        <v>56</v>
      </c>
      <c r="P5" s="38" t="s">
        <v>10</v>
      </c>
      <c r="Q5" s="38" t="s">
        <v>87</v>
      </c>
    </row>
    <row r="6" spans="1:17">
      <c r="A6" s="37">
        <v>1950</v>
      </c>
      <c r="B6" s="36">
        <v>1446.3</v>
      </c>
      <c r="C6" s="36">
        <f>B6</f>
        <v>1446.3</v>
      </c>
      <c r="D6" s="40">
        <f>B6*D$47/B$47</f>
        <v>1837.6591995452989</v>
      </c>
      <c r="F6" s="36">
        <v>211</v>
      </c>
      <c r="O6" s="37">
        <v>1950</v>
      </c>
      <c r="P6" s="39">
        <f>100*F6/B6</f>
        <v>14.588951116642468</v>
      </c>
    </row>
    <row r="7" spans="1:17">
      <c r="A7" s="37">
        <v>1951</v>
      </c>
      <c r="B7" s="36">
        <v>1563.5</v>
      </c>
      <c r="C7" s="36">
        <f t="shared" ref="C7:C54" si="0">B7</f>
        <v>1563.5</v>
      </c>
      <c r="D7" s="40">
        <f t="shared" ref="D7:D45" si="1">B7*D$47/B$47</f>
        <v>1986.57274319925</v>
      </c>
      <c r="F7" s="36">
        <v>227</v>
      </c>
      <c r="O7" s="37">
        <v>1951</v>
      </c>
      <c r="P7" s="39">
        <f t="shared" ref="P7:P54" si="2">100*F7/B7</f>
        <v>14.518708026862807</v>
      </c>
    </row>
    <row r="8" spans="1:17">
      <c r="A8" s="37">
        <v>1952</v>
      </c>
      <c r="B8" s="36">
        <v>1708.9</v>
      </c>
      <c r="C8" s="36">
        <f t="shared" si="0"/>
        <v>1708.9</v>
      </c>
      <c r="D8" s="40">
        <f t="shared" si="1"/>
        <v>2171.3170200532131</v>
      </c>
      <c r="F8" s="36">
        <v>250</v>
      </c>
      <c r="O8" s="37">
        <v>1952</v>
      </c>
      <c r="P8" s="39">
        <f t="shared" si="2"/>
        <v>14.629293697700275</v>
      </c>
    </row>
    <row r="9" spans="1:17">
      <c r="A9" s="37">
        <v>1953</v>
      </c>
      <c r="B9" s="36">
        <v>1886.6</v>
      </c>
      <c r="C9" s="36">
        <f t="shared" si="0"/>
        <v>1886.6</v>
      </c>
      <c r="D9" s="40">
        <f t="shared" si="1"/>
        <v>2397.1014629483238</v>
      </c>
      <c r="F9" s="36">
        <v>292</v>
      </c>
      <c r="O9" s="37">
        <v>1953</v>
      </c>
      <c r="P9" s="39">
        <f t="shared" si="2"/>
        <v>15.477578713028731</v>
      </c>
    </row>
    <row r="10" spans="1:17">
      <c r="A10" s="37">
        <v>1954</v>
      </c>
      <c r="B10" s="36">
        <v>2039.4</v>
      </c>
      <c r="C10" s="36">
        <f t="shared" si="0"/>
        <v>2039.4</v>
      </c>
      <c r="D10" s="40">
        <f t="shared" si="1"/>
        <v>2591.2481307838507</v>
      </c>
      <c r="F10" s="36">
        <v>318</v>
      </c>
      <c r="O10" s="37">
        <v>1954</v>
      </c>
      <c r="P10" s="39">
        <f t="shared" si="2"/>
        <v>15.592821418064135</v>
      </c>
    </row>
    <row r="11" spans="1:17">
      <c r="A11" s="37">
        <v>1955</v>
      </c>
      <c r="B11" s="36">
        <v>2225</v>
      </c>
      <c r="C11" s="36">
        <f t="shared" si="0"/>
        <v>2225</v>
      </c>
      <c r="D11" s="40">
        <f t="shared" si="1"/>
        <v>2827.0702613484686</v>
      </c>
      <c r="F11" s="36">
        <v>355</v>
      </c>
      <c r="O11" s="37">
        <v>1955</v>
      </c>
      <c r="P11" s="39">
        <f t="shared" si="2"/>
        <v>15.955056179775282</v>
      </c>
    </row>
    <row r="12" spans="1:17">
      <c r="A12" s="37">
        <v>1956</v>
      </c>
      <c r="B12" s="36">
        <v>2291.6999999999998</v>
      </c>
      <c r="C12" s="36">
        <f t="shared" si="0"/>
        <v>2291.6999999999998</v>
      </c>
      <c r="D12" s="40">
        <f t="shared" si="1"/>
        <v>2911.8188395201282</v>
      </c>
      <c r="F12" s="36">
        <v>385</v>
      </c>
      <c r="O12" s="37">
        <v>1956</v>
      </c>
      <c r="P12" s="39">
        <f t="shared" si="2"/>
        <v>16.799755639917965</v>
      </c>
    </row>
    <row r="13" spans="1:17">
      <c r="A13" s="37">
        <v>1957</v>
      </c>
      <c r="B13" s="36">
        <v>2500.4</v>
      </c>
      <c r="C13" s="36">
        <f t="shared" si="0"/>
        <v>2500.4</v>
      </c>
      <c r="D13" s="40">
        <f t="shared" si="1"/>
        <v>3176.9916770677355</v>
      </c>
      <c r="F13" s="36">
        <v>409</v>
      </c>
      <c r="O13" s="37">
        <v>1957</v>
      </c>
      <c r="P13" s="39">
        <f t="shared" si="2"/>
        <v>16.357382818748999</v>
      </c>
    </row>
    <row r="14" spans="1:17">
      <c r="A14" s="37">
        <v>1958</v>
      </c>
      <c r="B14" s="36">
        <v>2609.1</v>
      </c>
      <c r="C14" s="36">
        <f t="shared" si="0"/>
        <v>2609.1</v>
      </c>
      <c r="D14" s="40">
        <f t="shared" si="1"/>
        <v>3315.1051770266467</v>
      </c>
      <c r="F14" s="36">
        <v>431</v>
      </c>
      <c r="O14" s="37">
        <v>1958</v>
      </c>
      <c r="P14" s="39">
        <f t="shared" si="2"/>
        <v>16.51910620520486</v>
      </c>
    </row>
    <row r="15" spans="1:17">
      <c r="A15" s="37">
        <v>1959</v>
      </c>
      <c r="B15" s="36">
        <v>2678.5</v>
      </c>
      <c r="C15" s="36">
        <f t="shared" si="0"/>
        <v>2678.5</v>
      </c>
      <c r="D15" s="40">
        <f t="shared" si="1"/>
        <v>3403.2843573132013</v>
      </c>
      <c r="F15" s="36">
        <v>450</v>
      </c>
      <c r="O15" s="37">
        <v>1959</v>
      </c>
      <c r="P15" s="39">
        <f t="shared" si="2"/>
        <v>16.800448011946987</v>
      </c>
    </row>
    <row r="16" spans="1:17">
      <c r="A16" s="37">
        <v>1960</v>
      </c>
      <c r="B16" s="36">
        <v>2860.5</v>
      </c>
      <c r="C16" s="36">
        <f t="shared" si="0"/>
        <v>2860.5</v>
      </c>
      <c r="D16" s="40">
        <f t="shared" si="1"/>
        <v>3634.5323517246266</v>
      </c>
      <c r="F16" s="36">
        <v>460</v>
      </c>
      <c r="O16" s="37">
        <v>1960</v>
      </c>
      <c r="P16" s="39">
        <f t="shared" si="2"/>
        <v>16.081104701975178</v>
      </c>
    </row>
    <row r="17" spans="1:16">
      <c r="A17" s="37">
        <v>1961</v>
      </c>
      <c r="B17" s="36">
        <v>2929.3</v>
      </c>
      <c r="C17" s="36">
        <f t="shared" si="0"/>
        <v>2929.3</v>
      </c>
      <c r="D17" s="40">
        <f t="shared" si="1"/>
        <v>3721.9491759856496</v>
      </c>
      <c r="F17" s="36">
        <v>504</v>
      </c>
      <c r="O17" s="37">
        <v>1961</v>
      </c>
      <c r="P17" s="39">
        <f t="shared" si="2"/>
        <v>17.205475710920698</v>
      </c>
    </row>
    <row r="18" spans="1:16">
      <c r="A18" s="37">
        <v>1962</v>
      </c>
      <c r="B18" s="36">
        <v>3186.6</v>
      </c>
      <c r="C18" s="36">
        <f t="shared" si="0"/>
        <v>3186.6</v>
      </c>
      <c r="D18" s="40">
        <f t="shared" si="1"/>
        <v>4048.8728516013621</v>
      </c>
      <c r="F18" s="36">
        <v>591</v>
      </c>
      <c r="O18" s="37">
        <v>1962</v>
      </c>
      <c r="P18" s="39">
        <f t="shared" si="2"/>
        <v>18.54641310487667</v>
      </c>
    </row>
    <row r="19" spans="1:16">
      <c r="A19" s="37">
        <v>1963</v>
      </c>
      <c r="B19" s="36">
        <v>3404.2</v>
      </c>
      <c r="C19" s="36">
        <f t="shared" si="0"/>
        <v>3404.2</v>
      </c>
      <c r="D19" s="40">
        <f t="shared" si="1"/>
        <v>4325.3539701943628</v>
      </c>
      <c r="F19" s="36">
        <v>621</v>
      </c>
      <c r="O19" s="37">
        <v>1963</v>
      </c>
      <c r="P19" s="39">
        <f t="shared" si="2"/>
        <v>18.242171435285826</v>
      </c>
    </row>
    <row r="20" spans="1:16">
      <c r="A20" s="37">
        <v>1964</v>
      </c>
      <c r="B20" s="36">
        <v>3608.2</v>
      </c>
      <c r="C20" s="36">
        <f t="shared" si="0"/>
        <v>3608.2</v>
      </c>
      <c r="D20" s="40">
        <f t="shared" si="1"/>
        <v>4584.5550188753014</v>
      </c>
      <c r="F20" s="36">
        <v>591</v>
      </c>
      <c r="O20" s="37">
        <v>1964</v>
      </c>
      <c r="P20" s="39">
        <f t="shared" si="2"/>
        <v>16.379358128706833</v>
      </c>
    </row>
    <row r="21" spans="1:16">
      <c r="A21" s="37">
        <v>1965</v>
      </c>
      <c r="B21" s="36">
        <v>3928.5</v>
      </c>
      <c r="C21" s="36">
        <f t="shared" si="0"/>
        <v>3928.5</v>
      </c>
      <c r="D21" s="40">
        <f t="shared" si="1"/>
        <v>4991.5260771718922</v>
      </c>
      <c r="F21" s="36">
        <v>730</v>
      </c>
      <c r="O21" s="37">
        <v>1965</v>
      </c>
      <c r="P21" s="39">
        <f t="shared" si="2"/>
        <v>18.582156039200711</v>
      </c>
    </row>
    <row r="22" spans="1:16">
      <c r="A22" s="37">
        <v>1966</v>
      </c>
      <c r="B22" s="36">
        <v>4288.3999999999996</v>
      </c>
      <c r="C22" s="36">
        <f t="shared" si="0"/>
        <v>4288.3999999999996</v>
      </c>
      <c r="D22" s="40">
        <f t="shared" si="1"/>
        <v>5448.8126331536059</v>
      </c>
      <c r="F22" s="36">
        <v>736</v>
      </c>
      <c r="O22" s="37">
        <v>1966</v>
      </c>
      <c r="P22" s="39">
        <f t="shared" si="2"/>
        <v>17.162578117712901</v>
      </c>
    </row>
    <row r="23" spans="1:16">
      <c r="A23" s="37">
        <v>1967</v>
      </c>
      <c r="B23" s="36">
        <v>4633.8999999999996</v>
      </c>
      <c r="C23" s="36">
        <f t="shared" si="0"/>
        <v>4633.8999999999996</v>
      </c>
      <c r="D23" s="40">
        <f t="shared" si="1"/>
        <v>5887.8026445225478</v>
      </c>
      <c r="F23" s="36">
        <v>834</v>
      </c>
      <c r="O23" s="37">
        <v>1967</v>
      </c>
      <c r="P23" s="39">
        <f t="shared" si="2"/>
        <v>17.997798830358878</v>
      </c>
    </row>
    <row r="24" spans="1:16">
      <c r="A24" s="37">
        <v>1968</v>
      </c>
      <c r="B24" s="36">
        <v>5126.7</v>
      </c>
      <c r="C24" s="36">
        <f t="shared" si="0"/>
        <v>5126.7</v>
      </c>
      <c r="D24" s="40">
        <f t="shared" si="1"/>
        <v>6513.9510601596376</v>
      </c>
      <c r="F24" s="36">
        <v>882</v>
      </c>
      <c r="O24" s="37">
        <v>1968</v>
      </c>
      <c r="P24" s="39">
        <f t="shared" si="2"/>
        <v>17.204049388495523</v>
      </c>
    </row>
    <row r="25" spans="1:16">
      <c r="A25" s="37">
        <v>1969</v>
      </c>
      <c r="B25" s="36">
        <v>5655.3</v>
      </c>
      <c r="C25" s="36">
        <f t="shared" si="0"/>
        <v>5655.3</v>
      </c>
      <c r="D25" s="40">
        <f t="shared" si="1"/>
        <v>7185.5867186534815</v>
      </c>
      <c r="F25" s="36">
        <v>1024</v>
      </c>
      <c r="O25" s="37">
        <v>1969</v>
      </c>
      <c r="P25" s="39">
        <f t="shared" si="2"/>
        <v>18.106908563648258</v>
      </c>
    </row>
    <row r="26" spans="1:16">
      <c r="A26" s="37">
        <v>1970</v>
      </c>
      <c r="B26" s="36">
        <v>6524.5</v>
      </c>
      <c r="C26" s="36">
        <f t="shared" si="0"/>
        <v>6524.5</v>
      </c>
      <c r="D26" s="40">
        <f t="shared" si="1"/>
        <v>8289.9864809744195</v>
      </c>
      <c r="F26" s="36">
        <v>1270</v>
      </c>
      <c r="O26" s="37">
        <v>1970</v>
      </c>
      <c r="P26" s="39">
        <f t="shared" si="2"/>
        <v>19.465093110583187</v>
      </c>
    </row>
    <row r="27" spans="1:16">
      <c r="A27" s="37">
        <v>1971</v>
      </c>
      <c r="B27" s="36">
        <v>7137</v>
      </c>
      <c r="C27" s="36">
        <f t="shared" si="0"/>
        <v>7137</v>
      </c>
      <c r="D27" s="40">
        <f t="shared" si="1"/>
        <v>9068.2249237051783</v>
      </c>
      <c r="F27" s="36">
        <v>1579</v>
      </c>
      <c r="O27" s="37">
        <v>1971</v>
      </c>
      <c r="P27" s="39">
        <f t="shared" si="2"/>
        <v>22.124141796272944</v>
      </c>
    </row>
    <row r="28" spans="1:16">
      <c r="A28" s="37">
        <v>1972</v>
      </c>
      <c r="B28" s="36">
        <v>8215.7999999999993</v>
      </c>
      <c r="C28" s="36">
        <f t="shared" si="0"/>
        <v>8215.7999999999993</v>
      </c>
      <c r="D28" s="40">
        <f t="shared" si="1"/>
        <v>10438.941057612023</v>
      </c>
      <c r="F28" s="36">
        <v>1800</v>
      </c>
      <c r="O28" s="37">
        <v>1972</v>
      </c>
      <c r="P28" s="39">
        <f t="shared" si="2"/>
        <v>21.909004600890967</v>
      </c>
    </row>
    <row r="29" spans="1:16">
      <c r="A29" s="37">
        <v>1973</v>
      </c>
      <c r="B29" s="36">
        <v>10162.4</v>
      </c>
      <c r="C29" s="36">
        <f t="shared" si="0"/>
        <v>10162.4</v>
      </c>
      <c r="D29" s="40">
        <f t="shared" si="1"/>
        <v>12912.278123113565</v>
      </c>
      <c r="F29" s="36">
        <v>2252</v>
      </c>
      <c r="O29" s="37">
        <v>1973</v>
      </c>
      <c r="P29" s="39">
        <f t="shared" si="2"/>
        <v>22.16011965677399</v>
      </c>
    </row>
    <row r="30" spans="1:16">
      <c r="A30" s="37">
        <v>1974</v>
      </c>
      <c r="B30" s="36">
        <v>13215.7</v>
      </c>
      <c r="C30" s="36">
        <f t="shared" si="0"/>
        <v>13215.7</v>
      </c>
      <c r="D30" s="40">
        <f t="shared" si="1"/>
        <v>16791.780877709196</v>
      </c>
      <c r="F30" s="36">
        <v>3174.8</v>
      </c>
      <c r="O30" s="37">
        <v>1974</v>
      </c>
      <c r="P30" s="39">
        <f t="shared" si="2"/>
        <v>24.022942409406991</v>
      </c>
    </row>
    <row r="31" spans="1:16">
      <c r="A31" s="37">
        <v>1975</v>
      </c>
      <c r="B31" s="36">
        <v>16804.599999999999</v>
      </c>
      <c r="C31" s="36">
        <f t="shared" si="0"/>
        <v>16804.599999999999</v>
      </c>
      <c r="D31" s="40">
        <f t="shared" si="1"/>
        <v>21351.813444429878</v>
      </c>
      <c r="F31" s="36">
        <v>3694.8</v>
      </c>
      <c r="O31" s="37">
        <v>1975</v>
      </c>
      <c r="P31" s="39">
        <f t="shared" si="2"/>
        <v>21.98683693750521</v>
      </c>
    </row>
    <row r="32" spans="1:16">
      <c r="A32" s="37">
        <v>1976</v>
      </c>
      <c r="B32" s="36">
        <v>20675.599999999999</v>
      </c>
      <c r="C32" s="36">
        <f t="shared" si="0"/>
        <v>20675.599999999999</v>
      </c>
      <c r="D32" s="40">
        <f t="shared" si="1"/>
        <v>26270.280402488272</v>
      </c>
      <c r="F32" s="36">
        <v>4846</v>
      </c>
      <c r="O32" s="37">
        <v>1976</v>
      </c>
      <c r="P32" s="39">
        <f t="shared" si="2"/>
        <v>23.438255721720289</v>
      </c>
    </row>
    <row r="33" spans="1:17">
      <c r="A33" s="37">
        <v>1977</v>
      </c>
      <c r="B33" s="36">
        <v>26330.7</v>
      </c>
      <c r="C33" s="36">
        <f t="shared" si="0"/>
        <v>26330.7</v>
      </c>
      <c r="D33" s="40">
        <f t="shared" si="1"/>
        <v>33455.613002466576</v>
      </c>
      <c r="F33" s="36">
        <v>5888.8</v>
      </c>
      <c r="O33" s="37">
        <v>1977</v>
      </c>
      <c r="P33" s="39">
        <f t="shared" si="2"/>
        <v>22.364768122381857</v>
      </c>
    </row>
    <row r="34" spans="1:17">
      <c r="A34" s="37">
        <v>1978</v>
      </c>
      <c r="B34" s="36">
        <v>30193.9</v>
      </c>
      <c r="C34" s="36">
        <f t="shared" si="0"/>
        <v>30193.9</v>
      </c>
      <c r="D34" s="40">
        <f t="shared" si="1"/>
        <v>38364.169332193051</v>
      </c>
      <c r="F34" s="36">
        <v>6952.4</v>
      </c>
      <c r="O34" s="37">
        <v>1978</v>
      </c>
      <c r="P34" s="39">
        <f t="shared" si="2"/>
        <v>23.025842968281673</v>
      </c>
    </row>
    <row r="35" spans="1:17">
      <c r="A35" s="37">
        <v>1979</v>
      </c>
      <c r="B35" s="36">
        <v>34584.400000000001</v>
      </c>
      <c r="C35" s="36">
        <f t="shared" si="0"/>
        <v>34584.400000000001</v>
      </c>
      <c r="D35" s="40">
        <f t="shared" si="1"/>
        <v>43942.709549024716</v>
      </c>
      <c r="F35" s="36">
        <v>9049.9</v>
      </c>
      <c r="O35" s="37">
        <v>1979</v>
      </c>
      <c r="P35" s="39">
        <f t="shared" si="2"/>
        <v>26.167578445773238</v>
      </c>
    </row>
    <row r="36" spans="1:17">
      <c r="A36" s="37">
        <v>1980</v>
      </c>
      <c r="B36" s="36">
        <v>41405.5</v>
      </c>
      <c r="C36" s="36">
        <f t="shared" si="0"/>
        <v>41405.5</v>
      </c>
      <c r="D36" s="40">
        <f t="shared" si="1"/>
        <v>52609.554025287202</v>
      </c>
      <c r="F36" s="36">
        <v>9894.5</v>
      </c>
      <c r="O36" s="37">
        <v>1980</v>
      </c>
      <c r="P36" s="39">
        <f t="shared" si="2"/>
        <v>23.896583787178031</v>
      </c>
    </row>
    <row r="37" spans="1:17">
      <c r="A37" s="37">
        <v>1981</v>
      </c>
      <c r="B37" s="36">
        <v>57102.7</v>
      </c>
      <c r="C37" s="36">
        <f t="shared" si="0"/>
        <v>57102.7</v>
      </c>
      <c r="D37" s="40">
        <f t="shared" si="1"/>
        <v>72554.312365259873</v>
      </c>
      <c r="F37" s="36">
        <v>13737.5</v>
      </c>
      <c r="O37" s="37">
        <v>1981</v>
      </c>
      <c r="P37" s="39">
        <f t="shared" si="2"/>
        <v>24.057531430212585</v>
      </c>
    </row>
    <row r="38" spans="1:17">
      <c r="A38" s="37">
        <v>1982</v>
      </c>
      <c r="B38" s="36">
        <v>97505.1</v>
      </c>
      <c r="C38" s="36">
        <f t="shared" si="0"/>
        <v>97505.1</v>
      </c>
      <c r="D38" s="40">
        <f t="shared" si="1"/>
        <v>123889.33417519488</v>
      </c>
      <c r="F38" s="36">
        <v>19808.5</v>
      </c>
      <c r="O38" s="37">
        <v>1982</v>
      </c>
      <c r="P38" s="39">
        <f t="shared" si="2"/>
        <v>20.315347607458481</v>
      </c>
    </row>
    <row r="39" spans="1:17">
      <c r="A39" s="37">
        <v>1983</v>
      </c>
      <c r="B39" s="36">
        <v>129314</v>
      </c>
      <c r="C39" s="36">
        <f t="shared" si="0"/>
        <v>129314</v>
      </c>
      <c r="D39" s="40">
        <f t="shared" si="1"/>
        <v>164305.51180944534</v>
      </c>
      <c r="F39" s="36">
        <v>23269.5</v>
      </c>
      <c r="O39" s="37">
        <v>1983</v>
      </c>
      <c r="P39" s="39">
        <f t="shared" si="2"/>
        <v>17.994571353449743</v>
      </c>
    </row>
    <row r="40" spans="1:17">
      <c r="A40" s="37">
        <v>1984</v>
      </c>
      <c r="B40" s="36">
        <v>163010.9</v>
      </c>
      <c r="C40" s="36">
        <f t="shared" si="0"/>
        <v>163010.9</v>
      </c>
      <c r="D40" s="40">
        <f t="shared" si="1"/>
        <v>207120.56973737039</v>
      </c>
      <c r="F40" s="36">
        <v>32678.6</v>
      </c>
      <c r="O40" s="37">
        <v>1984</v>
      </c>
      <c r="P40" s="39">
        <f t="shared" si="2"/>
        <v>20.046880300642474</v>
      </c>
    </row>
    <row r="41" spans="1:17">
      <c r="A41" s="37">
        <v>1985</v>
      </c>
      <c r="B41" s="36">
        <v>197919.8</v>
      </c>
      <c r="C41" s="36">
        <f t="shared" si="0"/>
        <v>197919.8</v>
      </c>
      <c r="D41" s="40">
        <f t="shared" si="1"/>
        <v>251475.58683687038</v>
      </c>
      <c r="F41" s="36">
        <v>38239.800000000003</v>
      </c>
      <c r="O41" s="37">
        <v>1985</v>
      </c>
      <c r="P41" s="39">
        <f t="shared" si="2"/>
        <v>19.320856225602494</v>
      </c>
    </row>
    <row r="42" spans="1:17">
      <c r="A42" s="37">
        <v>1986</v>
      </c>
      <c r="B42" s="36">
        <v>246579.3</v>
      </c>
      <c r="C42" s="36">
        <f t="shared" si="0"/>
        <v>246579.3</v>
      </c>
      <c r="D42" s="40">
        <f t="shared" si="1"/>
        <v>313302.02521084156</v>
      </c>
      <c r="F42" s="36">
        <v>46023.1</v>
      </c>
      <c r="O42" s="37">
        <v>1986</v>
      </c>
      <c r="P42" s="39">
        <f t="shared" si="2"/>
        <v>18.664624321668526</v>
      </c>
    </row>
    <row r="43" spans="1:17">
      <c r="A43" s="37">
        <v>1987</v>
      </c>
      <c r="B43" s="36">
        <v>284533.40000000002</v>
      </c>
      <c r="C43" s="36">
        <f t="shared" si="0"/>
        <v>284533.40000000002</v>
      </c>
      <c r="D43" s="40">
        <f t="shared" si="1"/>
        <v>361526.25325859257</v>
      </c>
      <c r="F43" s="36">
        <v>56313.1</v>
      </c>
      <c r="O43" s="37">
        <v>1987</v>
      </c>
      <c r="P43" s="39">
        <f t="shared" si="2"/>
        <v>19.791384772402818</v>
      </c>
    </row>
    <row r="44" spans="1:17">
      <c r="A44" s="37">
        <v>1988</v>
      </c>
      <c r="B44" s="36">
        <v>349742.8</v>
      </c>
      <c r="C44" s="36">
        <f t="shared" si="0"/>
        <v>349742.8</v>
      </c>
      <c r="D44" s="40">
        <f t="shared" si="1"/>
        <v>444380.88494415511</v>
      </c>
      <c r="F44" s="36">
        <v>66210.899999999994</v>
      </c>
      <c r="O44" s="37">
        <v>1988</v>
      </c>
      <c r="P44" s="39">
        <f t="shared" si="2"/>
        <v>18.931311809707015</v>
      </c>
    </row>
    <row r="45" spans="1:17">
      <c r="A45" s="37">
        <v>1989</v>
      </c>
      <c r="B45" s="36">
        <v>425910.7</v>
      </c>
      <c r="C45" s="36">
        <f t="shared" si="0"/>
        <v>425910.7</v>
      </c>
      <c r="D45" s="40">
        <f t="shared" si="1"/>
        <v>541159.314139375</v>
      </c>
      <c r="F45" s="36">
        <v>87223.9</v>
      </c>
      <c r="O45" s="37">
        <v>1989</v>
      </c>
      <c r="P45" s="39">
        <f t="shared" si="2"/>
        <v>20.479386876169112</v>
      </c>
    </row>
    <row r="46" spans="1:17">
      <c r="A46" s="37">
        <v>1990</v>
      </c>
      <c r="B46" s="36">
        <v>522847.9</v>
      </c>
      <c r="C46" s="36">
        <f t="shared" si="0"/>
        <v>522847.9</v>
      </c>
      <c r="D46" s="40">
        <f>B46*D$47/B$47</f>
        <v>664327.07833640371</v>
      </c>
      <c r="F46" s="36">
        <v>117070.7</v>
      </c>
      <c r="O46" s="37">
        <v>1990</v>
      </c>
      <c r="P46" s="39">
        <f t="shared" si="2"/>
        <v>22.390966856709188</v>
      </c>
    </row>
    <row r="47" spans="1:17">
      <c r="A47" s="37">
        <v>1991</v>
      </c>
      <c r="B47" s="36">
        <v>690158.3</v>
      </c>
      <c r="C47" s="36">
        <f t="shared" si="0"/>
        <v>690158.3</v>
      </c>
      <c r="D47" s="36">
        <f>H47</f>
        <v>876910.56429340004</v>
      </c>
      <c r="E47" s="36">
        <v>876910</v>
      </c>
      <c r="F47" s="36">
        <v>136098.20000000001</v>
      </c>
      <c r="G47" s="36">
        <v>156309.89065483</v>
      </c>
      <c r="H47" s="36">
        <v>876910.56429340004</v>
      </c>
      <c r="I47" s="36">
        <v>282734.28529110999</v>
      </c>
      <c r="J47" s="36">
        <v>2315.5961121300002</v>
      </c>
      <c r="K47" s="36">
        <v>3101.5360000000001</v>
      </c>
      <c r="L47" s="36">
        <v>876910.56426464999</v>
      </c>
      <c r="M47" s="36">
        <v>282734.28529110999</v>
      </c>
      <c r="N47" s="36">
        <v>2315.5961121300002</v>
      </c>
      <c r="O47" s="37">
        <v>1991</v>
      </c>
      <c r="P47" s="39">
        <f t="shared" si="2"/>
        <v>19.719852677277085</v>
      </c>
      <c r="Q47" s="39">
        <f>100*G47/H47</f>
        <v>17.825066434315559</v>
      </c>
    </row>
    <row r="48" spans="1:17">
      <c r="A48" s="37">
        <v>1992</v>
      </c>
      <c r="B48" s="36">
        <v>906439.71</v>
      </c>
      <c r="C48" s="36">
        <f t="shared" si="0"/>
        <v>906439.71</v>
      </c>
      <c r="D48" s="36">
        <f t="shared" ref="D48:D69" si="3">H48</f>
        <v>1153204.66382326</v>
      </c>
      <c r="E48" s="36">
        <v>1153205</v>
      </c>
      <c r="F48" s="36">
        <v>188318.1</v>
      </c>
      <c r="G48" s="36">
        <v>227467.38469174999</v>
      </c>
      <c r="H48" s="36">
        <v>1153204.66382326</v>
      </c>
      <c r="I48" s="36">
        <v>363725.34489672002</v>
      </c>
      <c r="J48" s="36">
        <v>2709.1117599899999</v>
      </c>
      <c r="K48" s="36">
        <v>3170.5369999999998</v>
      </c>
      <c r="L48" s="36">
        <v>957165.56227968005</v>
      </c>
      <c r="M48" s="36">
        <v>301893.83132247999</v>
      </c>
      <c r="N48" s="36">
        <v>2472.5129510400002</v>
      </c>
      <c r="O48" s="37">
        <v>1992</v>
      </c>
      <c r="P48" s="39">
        <f t="shared" si="2"/>
        <v>20.775579216404807</v>
      </c>
      <c r="Q48" s="39">
        <f t="shared" ref="Q48:Q69" si="4">100*G48/H48</f>
        <v>19.724806170798804</v>
      </c>
    </row>
    <row r="49" spans="1:17">
      <c r="A49" s="37">
        <v>1993</v>
      </c>
      <c r="B49" s="36">
        <v>1069399.7</v>
      </c>
      <c r="C49" s="36">
        <f t="shared" si="0"/>
        <v>1069399.7</v>
      </c>
      <c r="D49" s="36">
        <f t="shared" si="3"/>
        <v>1370292.30533168</v>
      </c>
      <c r="E49" s="36">
        <v>1370292</v>
      </c>
      <c r="F49" s="36">
        <v>248535.4</v>
      </c>
      <c r="G49" s="36">
        <v>280899.61916385998</v>
      </c>
      <c r="H49" s="36">
        <v>1370292.30533168</v>
      </c>
      <c r="I49" s="36">
        <v>422946.95506621001</v>
      </c>
      <c r="J49" s="36">
        <v>2969.29903866</v>
      </c>
      <c r="K49" s="36">
        <v>3239.8679999999999</v>
      </c>
      <c r="L49" s="36">
        <v>1028126.8177252</v>
      </c>
      <c r="M49" s="36">
        <v>317336.02039502998</v>
      </c>
      <c r="N49" s="36">
        <v>2598.9846060199998</v>
      </c>
      <c r="O49" s="37">
        <v>1993</v>
      </c>
      <c r="P49" s="39">
        <f t="shared" si="2"/>
        <v>23.24064613072175</v>
      </c>
      <c r="Q49" s="39">
        <f t="shared" si="4"/>
        <v>20.499248085310388</v>
      </c>
    </row>
    <row r="50" spans="1:17">
      <c r="A50" s="37">
        <v>1994</v>
      </c>
      <c r="B50" s="36">
        <v>1305795.7</v>
      </c>
      <c r="C50" s="36">
        <f t="shared" si="0"/>
        <v>1305795.7</v>
      </c>
      <c r="D50" s="36">
        <f t="shared" si="3"/>
        <v>1658236.4791826999</v>
      </c>
      <c r="E50" s="36">
        <v>1658236</v>
      </c>
      <c r="F50" s="36">
        <v>258939.84</v>
      </c>
      <c r="G50" s="36">
        <v>324160.59668924997</v>
      </c>
      <c r="H50" s="36">
        <v>1658236.4791826999</v>
      </c>
      <c r="I50" s="36">
        <v>497338.20417178998</v>
      </c>
      <c r="J50" s="36">
        <v>3167.3557774300002</v>
      </c>
      <c r="K50" s="36">
        <v>3334.223</v>
      </c>
      <c r="L50" s="36">
        <v>1076753.0636756299</v>
      </c>
      <c r="M50" s="36">
        <v>322939.72648969002</v>
      </c>
      <c r="N50" s="36">
        <v>2644.8790048300002</v>
      </c>
      <c r="O50" s="37">
        <v>1994</v>
      </c>
      <c r="P50" s="39">
        <f t="shared" si="2"/>
        <v>19.830042325916683</v>
      </c>
      <c r="Q50" s="39">
        <f t="shared" si="4"/>
        <v>19.548514386139907</v>
      </c>
    </row>
    <row r="51" spans="1:17">
      <c r="A51" s="37">
        <v>1995</v>
      </c>
      <c r="B51" s="36">
        <v>1620432.942</v>
      </c>
      <c r="C51" s="36">
        <f t="shared" si="0"/>
        <v>1620432.942</v>
      </c>
      <c r="D51" s="36">
        <f t="shared" si="3"/>
        <v>2105686.98435291</v>
      </c>
      <c r="E51" s="36">
        <v>2105687</v>
      </c>
      <c r="F51" s="36">
        <v>309782.73</v>
      </c>
      <c r="G51" s="36">
        <v>399982.75201734999</v>
      </c>
      <c r="H51" s="36">
        <v>2105686.98435291</v>
      </c>
      <c r="I51" s="36">
        <v>614211.27010820003</v>
      </c>
      <c r="J51" s="36">
        <v>3419.3134226400002</v>
      </c>
      <c r="K51" s="36">
        <v>3428.2779999999998</v>
      </c>
      <c r="L51" s="36">
        <v>1118971.2964859901</v>
      </c>
      <c r="M51" s="36">
        <v>326394.56207634998</v>
      </c>
      <c r="N51" s="36">
        <v>2673.1741365799999</v>
      </c>
      <c r="O51" s="37">
        <v>1995</v>
      </c>
      <c r="P51" s="39">
        <f t="shared" si="2"/>
        <v>19.117281682613434</v>
      </c>
      <c r="Q51" s="39">
        <f t="shared" si="4"/>
        <v>18.995356621832709</v>
      </c>
    </row>
    <row r="52" spans="1:17">
      <c r="A52" s="37">
        <v>1996</v>
      </c>
      <c r="B52" s="36">
        <v>1904566.409</v>
      </c>
      <c r="C52" s="36">
        <f t="shared" si="0"/>
        <v>1904566.409</v>
      </c>
      <c r="D52" s="36">
        <f t="shared" si="3"/>
        <v>2459956.9609985598</v>
      </c>
      <c r="E52" s="36">
        <v>2459957</v>
      </c>
      <c r="F52" s="36">
        <v>335995.70900000003</v>
      </c>
      <c r="G52" s="36">
        <v>421649.65059670998</v>
      </c>
      <c r="H52" s="36">
        <v>2459956.9609985598</v>
      </c>
      <c r="I52" s="36">
        <v>698679.51836898003</v>
      </c>
      <c r="J52" s="36">
        <v>3363.7259562300001</v>
      </c>
      <c r="K52" s="36">
        <v>3520.866</v>
      </c>
      <c r="L52" s="36">
        <v>1128892.01854433</v>
      </c>
      <c r="M52" s="36">
        <v>320629.07777357002</v>
      </c>
      <c r="N52" s="36">
        <v>2625.9547729199999</v>
      </c>
      <c r="O52" s="37">
        <v>1996</v>
      </c>
      <c r="P52" s="39">
        <f t="shared" si="2"/>
        <v>17.641585371466039</v>
      </c>
      <c r="Q52" s="39">
        <f t="shared" si="4"/>
        <v>17.140529581686323</v>
      </c>
    </row>
    <row r="53" spans="1:17">
      <c r="A53" s="37">
        <v>1997</v>
      </c>
      <c r="B53" s="36">
        <v>2260479.0684242002</v>
      </c>
      <c r="C53" s="36">
        <f t="shared" si="0"/>
        <v>2260479.0684242002</v>
      </c>
      <c r="D53" s="36">
        <f t="shared" si="3"/>
        <v>2984019.8384929998</v>
      </c>
      <c r="E53" s="36">
        <v>2984020</v>
      </c>
      <c r="F53" s="36">
        <v>434586.25086134474</v>
      </c>
      <c r="G53" s="36">
        <v>538478.11999210005</v>
      </c>
      <c r="H53" s="36">
        <v>2984019.8384929998</v>
      </c>
      <c r="I53" s="36">
        <v>826318.12336007005</v>
      </c>
      <c r="J53" s="36">
        <v>3552.5284753199999</v>
      </c>
      <c r="K53" s="36">
        <v>3611.2240000000002</v>
      </c>
      <c r="L53" s="36">
        <v>1191863.7267427801</v>
      </c>
      <c r="M53" s="36">
        <v>330044.25279151002</v>
      </c>
      <c r="N53" s="36">
        <v>2703.0651334300001</v>
      </c>
      <c r="O53" s="37">
        <v>1997</v>
      </c>
      <c r="P53" s="39">
        <f t="shared" si="2"/>
        <v>19.225404779540764</v>
      </c>
      <c r="Q53" s="39">
        <f t="shared" si="4"/>
        <v>18.045393433578653</v>
      </c>
    </row>
    <row r="54" spans="1:17">
      <c r="A54" s="37">
        <v>1998</v>
      </c>
      <c r="B54" s="36">
        <v>2695543.7452887651</v>
      </c>
      <c r="C54" s="36">
        <f t="shared" si="0"/>
        <v>2695543.7452887651</v>
      </c>
      <c r="D54" s="36">
        <f t="shared" si="3"/>
        <v>3626829.9983179602</v>
      </c>
      <c r="E54" s="36">
        <v>3626830</v>
      </c>
      <c r="F54" s="36">
        <v>598601.94835950702</v>
      </c>
      <c r="G54" s="36">
        <v>740341.38476465002</v>
      </c>
      <c r="H54" s="36">
        <v>3626829.9983179602</v>
      </c>
      <c r="I54" s="36">
        <v>980240.48456985003</v>
      </c>
      <c r="J54" s="36">
        <v>3811.3475818299999</v>
      </c>
      <c r="K54" s="36">
        <v>3699.9389999999999</v>
      </c>
      <c r="L54" s="36">
        <v>1291954.60974739</v>
      </c>
      <c r="M54" s="36">
        <v>349182.67834886</v>
      </c>
      <c r="N54" s="36">
        <v>2859.8089954900001</v>
      </c>
      <c r="O54" s="37">
        <v>1998</v>
      </c>
      <c r="P54" s="39">
        <f t="shared" si="2"/>
        <v>22.207094557665236</v>
      </c>
      <c r="Q54" s="39">
        <f t="shared" si="4"/>
        <v>20.412905625794515</v>
      </c>
    </row>
    <row r="55" spans="1:17">
      <c r="A55" s="37">
        <v>1999</v>
      </c>
      <c r="C55" s="40">
        <f>H55*$C$54/$H$54</f>
        <v>3353989.7968701478</v>
      </c>
      <c r="D55" s="36">
        <f t="shared" si="3"/>
        <v>4512763.2710846197</v>
      </c>
      <c r="E55" s="36">
        <v>4512763</v>
      </c>
      <c r="G55" s="36">
        <v>811324.98028066999</v>
      </c>
      <c r="H55" s="36">
        <v>4512763.2710846197</v>
      </c>
      <c r="I55" s="36">
        <v>1191696.0120385301</v>
      </c>
      <c r="J55" s="36">
        <v>4171.43661453</v>
      </c>
      <c r="K55" s="36">
        <v>3786.8409999999999</v>
      </c>
      <c r="L55" s="36">
        <v>1398181.5695885799</v>
      </c>
      <c r="M55" s="36">
        <v>369221.09208931</v>
      </c>
      <c r="N55" s="36">
        <v>3023.92376814</v>
      </c>
      <c r="O55" s="37">
        <v>1999</v>
      </c>
      <c r="Q55" s="39">
        <f t="shared" si="4"/>
        <v>17.978452038005354</v>
      </c>
    </row>
    <row r="56" spans="1:17">
      <c r="A56" s="37">
        <v>2000</v>
      </c>
      <c r="C56" s="40">
        <f t="shared" ref="C56:C69" si="5">H56*$C$54/$H$54</f>
        <v>3652595.3326738388</v>
      </c>
      <c r="D56" s="36">
        <f t="shared" si="3"/>
        <v>4914534.3485562699</v>
      </c>
      <c r="E56" s="36">
        <v>4914498</v>
      </c>
      <c r="G56" s="36">
        <v>873950.68372225005</v>
      </c>
      <c r="H56" s="36">
        <v>4914534.3485562699</v>
      </c>
      <c r="I56" s="36">
        <v>1269135.1808827899</v>
      </c>
      <c r="J56" s="36">
        <v>4118.0284268900004</v>
      </c>
      <c r="K56" s="36">
        <v>3872.3490000000002</v>
      </c>
      <c r="L56" s="36">
        <v>1423360.4558697899</v>
      </c>
      <c r="M56" s="36">
        <v>367570.29282996</v>
      </c>
      <c r="N56" s="36">
        <v>3010.4037086799999</v>
      </c>
      <c r="O56" s="37">
        <v>2000</v>
      </c>
      <c r="P56" s="39">
        <f>Q56</f>
        <v>17.782980476654686</v>
      </c>
      <c r="Q56" s="39">
        <f t="shared" si="4"/>
        <v>17.782980476654686</v>
      </c>
    </row>
    <row r="57" spans="1:17">
      <c r="A57" s="37">
        <v>2001</v>
      </c>
      <c r="C57" s="40">
        <f t="shared" si="5"/>
        <v>4009430.5351269678</v>
      </c>
      <c r="D57" s="36">
        <f t="shared" si="3"/>
        <v>5394652.9216548596</v>
      </c>
      <c r="E57" s="36">
        <v>5394595</v>
      </c>
      <c r="G57" s="36">
        <v>987278.49213655002</v>
      </c>
      <c r="H57" s="36">
        <v>5394652.9216548596</v>
      </c>
      <c r="I57" s="36">
        <v>1364562.77472411</v>
      </c>
      <c r="J57" s="36">
        <v>4149.2467379899999</v>
      </c>
      <c r="K57" s="36">
        <v>3953.393</v>
      </c>
      <c r="L57" s="36">
        <v>1438681.54517731</v>
      </c>
      <c r="M57" s="36">
        <v>363910.58141128998</v>
      </c>
      <c r="N57" s="36">
        <v>2980.4306421900001</v>
      </c>
      <c r="O57" s="37">
        <v>2001</v>
      </c>
      <c r="P57" s="39">
        <f t="shared" ref="P57:P69" si="6">Q57</f>
        <v>18.301056740341568</v>
      </c>
      <c r="Q57" s="39">
        <f t="shared" si="4"/>
        <v>18.301056740341568</v>
      </c>
    </row>
    <row r="58" spans="1:17">
      <c r="A58" s="37">
        <v>2002</v>
      </c>
      <c r="C58" s="40">
        <f t="shared" si="5"/>
        <v>4504633.6998277772</v>
      </c>
      <c r="D58" s="36">
        <f t="shared" si="3"/>
        <v>6060944.3502907101</v>
      </c>
      <c r="E58" s="36">
        <v>6058895</v>
      </c>
      <c r="G58" s="36">
        <v>1143139.9229416901</v>
      </c>
      <c r="H58" s="36">
        <v>6060944.3502907101</v>
      </c>
      <c r="I58" s="36">
        <v>1506786.4061038501</v>
      </c>
      <c r="J58" s="36">
        <v>4187.61160053</v>
      </c>
      <c r="K58" s="36">
        <v>4022.431</v>
      </c>
      <c r="L58" s="36">
        <v>1480434.6998084399</v>
      </c>
      <c r="M58" s="36">
        <v>368044.77188259002</v>
      </c>
      <c r="N58" s="36">
        <v>3014.2896960100002</v>
      </c>
      <c r="O58" s="37">
        <v>2002</v>
      </c>
      <c r="P58" s="39">
        <f t="shared" si="6"/>
        <v>18.860755962672055</v>
      </c>
      <c r="Q58" s="39">
        <f t="shared" si="4"/>
        <v>18.860755962672055</v>
      </c>
    </row>
    <row r="59" spans="1:17">
      <c r="A59" s="37">
        <v>2003</v>
      </c>
      <c r="C59" s="40">
        <f t="shared" si="5"/>
        <v>5190372.11519536</v>
      </c>
      <c r="D59" s="36">
        <f t="shared" si="3"/>
        <v>6983599.2544082999</v>
      </c>
      <c r="E59" s="36">
        <v>6970815</v>
      </c>
      <c r="G59" s="36">
        <v>1338174.0465743099</v>
      </c>
      <c r="H59" s="36">
        <v>6983599.2544082999</v>
      </c>
      <c r="I59" s="36">
        <v>1708983.63094414</v>
      </c>
      <c r="J59" s="36">
        <v>4286.8199241100001</v>
      </c>
      <c r="K59" s="36">
        <v>4086.4050000000002</v>
      </c>
      <c r="L59" s="36">
        <v>1575249.29015714</v>
      </c>
      <c r="M59" s="36">
        <v>385485.35697199003</v>
      </c>
      <c r="N59" s="36">
        <v>3157.1282307299998</v>
      </c>
      <c r="O59" s="37">
        <v>2003</v>
      </c>
      <c r="P59" s="39">
        <f t="shared" si="6"/>
        <v>19.161667183717711</v>
      </c>
      <c r="Q59" s="39">
        <f t="shared" si="4"/>
        <v>19.161667183717711</v>
      </c>
    </row>
    <row r="60" spans="1:17">
      <c r="A60" s="37">
        <v>2004</v>
      </c>
      <c r="C60" s="40">
        <f t="shared" si="5"/>
        <v>6052474.3523401208</v>
      </c>
      <c r="D60" s="36">
        <f t="shared" si="3"/>
        <v>8143550.10319658</v>
      </c>
      <c r="E60" s="36">
        <v>8055488</v>
      </c>
      <c r="G60" s="36">
        <v>1515963.7212642201</v>
      </c>
      <c r="H60" s="36">
        <v>8143550.10319658</v>
      </c>
      <c r="I60" s="36">
        <v>1961439.61416385</v>
      </c>
      <c r="J60" s="36">
        <v>4478.8884391700003</v>
      </c>
      <c r="K60" s="36">
        <v>4151.8230000000003</v>
      </c>
      <c r="L60" s="36">
        <v>1642346.35522199</v>
      </c>
      <c r="M60" s="36">
        <v>395572.34381668002</v>
      </c>
      <c r="N60" s="36">
        <v>3239.7407355999999</v>
      </c>
      <c r="O60" s="37">
        <v>2004</v>
      </c>
      <c r="P60" s="39">
        <f t="shared" si="6"/>
        <v>18.6155141437536</v>
      </c>
      <c r="Q60" s="39">
        <f t="shared" si="4"/>
        <v>18.6155141437536</v>
      </c>
    </row>
    <row r="61" spans="1:17">
      <c r="A61" s="37">
        <v>2005</v>
      </c>
      <c r="C61" s="40">
        <f t="shared" si="5"/>
        <v>7089587.5936342869</v>
      </c>
      <c r="D61" s="36">
        <f t="shared" si="3"/>
        <v>9538976.6926380005</v>
      </c>
      <c r="G61" s="36">
        <v>1787194.55714543</v>
      </c>
      <c r="H61" s="36">
        <v>9538976.6926380005</v>
      </c>
      <c r="I61" s="36">
        <v>2262969.2707612901</v>
      </c>
      <c r="J61" s="36">
        <v>4735.4341482399996</v>
      </c>
      <c r="K61" s="36">
        <v>4215.2479999999996</v>
      </c>
      <c r="L61" s="36">
        <v>1739021.04077494</v>
      </c>
      <c r="M61" s="36">
        <v>412554.85816609999</v>
      </c>
      <c r="N61" s="36">
        <v>3378.8276672100001</v>
      </c>
      <c r="O61" s="37">
        <v>2005</v>
      </c>
      <c r="P61" s="39">
        <f t="shared" si="6"/>
        <v>18.735705251536601</v>
      </c>
      <c r="Q61" s="39">
        <f t="shared" si="4"/>
        <v>18.735705251536601</v>
      </c>
    </row>
    <row r="62" spans="1:17">
      <c r="A62" s="37">
        <v>2006</v>
      </c>
      <c r="C62" s="40">
        <f t="shared" si="5"/>
        <v>8560310.9168852475</v>
      </c>
      <c r="D62" s="36">
        <f t="shared" si="3"/>
        <v>11517821.768818</v>
      </c>
      <c r="G62" s="36">
        <v>2293070.4099234999</v>
      </c>
      <c r="H62" s="36">
        <v>11517821.768818</v>
      </c>
      <c r="I62" s="36">
        <v>2691925.1673464701</v>
      </c>
      <c r="J62" s="36">
        <v>5265.3793004299996</v>
      </c>
      <c r="K62" s="36">
        <v>4278.6559999999999</v>
      </c>
      <c r="L62" s="36">
        <v>1891700.7712793199</v>
      </c>
      <c r="M62" s="36">
        <v>442124.99702695</v>
      </c>
      <c r="N62" s="36">
        <v>3621.0073466600002</v>
      </c>
      <c r="O62" s="37">
        <v>2006</v>
      </c>
      <c r="P62" s="39">
        <f t="shared" si="6"/>
        <v>19.908889510093736</v>
      </c>
      <c r="Q62" s="39">
        <f t="shared" si="4"/>
        <v>19.908889510093736</v>
      </c>
    </row>
    <row r="63" spans="1:17">
      <c r="A63" s="37">
        <v>2007</v>
      </c>
      <c r="C63" s="40">
        <f t="shared" si="5"/>
        <v>10106646.911840657</v>
      </c>
      <c r="D63" s="36">
        <f t="shared" si="3"/>
        <v>13598403.0184398</v>
      </c>
      <c r="G63" s="36">
        <v>2961142.5937810098</v>
      </c>
      <c r="H63" s="36">
        <v>13598403.0184398</v>
      </c>
      <c r="I63" s="36">
        <v>3132991.0488319602</v>
      </c>
      <c r="J63" s="36">
        <v>6064.4542983800002</v>
      </c>
      <c r="K63" s="36">
        <v>4340.3900000000003</v>
      </c>
      <c r="L63" s="36">
        <v>2041813.706364</v>
      </c>
      <c r="M63" s="36">
        <v>470421.71472241002</v>
      </c>
      <c r="N63" s="36">
        <v>3852.7576963299998</v>
      </c>
      <c r="O63" s="37">
        <v>2007</v>
      </c>
      <c r="P63" s="39">
        <f t="shared" si="6"/>
        <v>21.77566431709386</v>
      </c>
      <c r="Q63" s="39">
        <f t="shared" si="4"/>
        <v>21.77566431709386</v>
      </c>
    </row>
    <row r="64" spans="1:17">
      <c r="A64" s="37">
        <v>2008</v>
      </c>
      <c r="C64" s="40">
        <f t="shared" si="5"/>
        <v>11669910.645104505</v>
      </c>
      <c r="D64" s="36">
        <f t="shared" si="3"/>
        <v>15701760.388541199</v>
      </c>
      <c r="G64" s="36">
        <v>3704619.0299809598</v>
      </c>
      <c r="H64" s="36">
        <v>15701760.388541199</v>
      </c>
      <c r="I64" s="36">
        <v>3565267.82798289</v>
      </c>
      <c r="J64" s="36">
        <v>6775.0412959699997</v>
      </c>
      <c r="K64" s="36">
        <v>4404.09</v>
      </c>
      <c r="L64" s="36">
        <v>2097588.3865948999</v>
      </c>
      <c r="M64" s="36">
        <v>476281.90763470001</v>
      </c>
      <c r="N64" s="36">
        <v>3900.7527242800002</v>
      </c>
      <c r="O64" s="37">
        <v>2008</v>
      </c>
      <c r="P64" s="39">
        <f t="shared" si="6"/>
        <v>23.593654076421327</v>
      </c>
      <c r="Q64" s="39">
        <f t="shared" si="4"/>
        <v>23.593654076421327</v>
      </c>
    </row>
    <row r="65" spans="1:17">
      <c r="A65" s="37">
        <v>2009</v>
      </c>
      <c r="C65" s="40">
        <f t="shared" si="5"/>
        <v>12519403.26904694</v>
      </c>
      <c r="D65" s="36">
        <f t="shared" si="3"/>
        <v>16844745.115555599</v>
      </c>
      <c r="G65" s="36">
        <v>3714784.1244568499</v>
      </c>
      <c r="H65" s="36">
        <v>16844745.115555599</v>
      </c>
      <c r="I65" s="36">
        <v>3768958.3747109598</v>
      </c>
      <c r="J65" s="36">
        <v>6574.2849304000001</v>
      </c>
      <c r="K65" s="36">
        <v>4469.3370000000004</v>
      </c>
      <c r="L65" s="36">
        <v>2076282.6808949499</v>
      </c>
      <c r="M65" s="36">
        <v>464561.67456045002</v>
      </c>
      <c r="N65" s="36">
        <v>3804.7639194100002</v>
      </c>
      <c r="O65" s="37">
        <v>2009</v>
      </c>
      <c r="P65" s="39">
        <f t="shared" si="6"/>
        <v>22.053074112865986</v>
      </c>
      <c r="Q65" s="39">
        <f t="shared" si="4"/>
        <v>22.053074112865986</v>
      </c>
    </row>
    <row r="66" spans="1:17">
      <c r="A66" s="37">
        <v>2010</v>
      </c>
      <c r="C66" s="40">
        <f t="shared" si="5"/>
        <v>14185691.175642036</v>
      </c>
      <c r="D66" s="36">
        <f t="shared" si="3"/>
        <v>19086720.589348599</v>
      </c>
      <c r="G66" s="36">
        <v>3783331.9486806202</v>
      </c>
      <c r="H66" s="36">
        <v>19086720.589348599</v>
      </c>
      <c r="I66" s="36">
        <v>4209785.3609609297</v>
      </c>
      <c r="J66" s="36">
        <v>8005.9897835800002</v>
      </c>
      <c r="K66" s="36">
        <v>4533.8940000000002</v>
      </c>
      <c r="L66" s="36">
        <v>2179148.3941013198</v>
      </c>
      <c r="M66" s="36">
        <v>480635.05545152002</v>
      </c>
      <c r="N66" s="36">
        <v>3936.4050405500002</v>
      </c>
      <c r="O66" s="37">
        <v>2010</v>
      </c>
      <c r="P66" s="39">
        <f t="shared" si="6"/>
        <v>19.821801922284752</v>
      </c>
      <c r="Q66" s="39">
        <f t="shared" si="4"/>
        <v>19.821801922284752</v>
      </c>
    </row>
    <row r="67" spans="1:17">
      <c r="A67" s="37">
        <v>2011</v>
      </c>
      <c r="C67" s="40">
        <f t="shared" si="5"/>
        <v>15497854.554224955</v>
      </c>
      <c r="D67" s="36">
        <f t="shared" si="3"/>
        <v>20852224.678257</v>
      </c>
      <c r="G67" s="36">
        <v>4167806.8279585801</v>
      </c>
      <c r="H67" s="36">
        <v>20852224.678257</v>
      </c>
      <c r="I67" s="36">
        <v>4540842.3546920996</v>
      </c>
      <c r="J67" s="36">
        <v>8979.9554649399997</v>
      </c>
      <c r="K67" s="36">
        <v>4592.1490000000003</v>
      </c>
      <c r="L67" s="36">
        <v>2277432.79256516</v>
      </c>
      <c r="M67" s="36">
        <v>495940.52644310001</v>
      </c>
      <c r="N67" s="36">
        <v>4061.7569733300002</v>
      </c>
      <c r="O67" s="37">
        <v>2011</v>
      </c>
      <c r="P67" s="39">
        <f t="shared" si="6"/>
        <v>19.987348555209216</v>
      </c>
      <c r="Q67" s="39">
        <f t="shared" si="4"/>
        <v>19.987348555209216</v>
      </c>
    </row>
    <row r="68" spans="1:17">
      <c r="A68" s="37">
        <v>2012</v>
      </c>
      <c r="C68" s="40">
        <f t="shared" si="5"/>
        <v>16959644.011243284</v>
      </c>
      <c r="D68" s="36">
        <f t="shared" si="3"/>
        <v>22819049.317332201</v>
      </c>
      <c r="G68" s="36">
        <v>4646965.18862997</v>
      </c>
      <c r="H68" s="36">
        <v>22819049.317332201</v>
      </c>
      <c r="I68" s="36">
        <v>4904728.8021629704</v>
      </c>
      <c r="J68" s="36">
        <v>9752.8624849299995</v>
      </c>
      <c r="K68" s="36">
        <v>4652.4589305099998</v>
      </c>
      <c r="L68" s="36">
        <v>2394352.8199407398</v>
      </c>
      <c r="M68" s="36">
        <v>514642.44084802998</v>
      </c>
      <c r="N68" s="36">
        <v>4214.9258054700003</v>
      </c>
      <c r="O68" s="37">
        <v>2012</v>
      </c>
      <c r="P68" s="39">
        <f t="shared" si="6"/>
        <v>20.364411873637387</v>
      </c>
      <c r="Q68" s="39">
        <f t="shared" si="4"/>
        <v>20.364411873637387</v>
      </c>
    </row>
    <row r="69" spans="1:17">
      <c r="A69" s="37">
        <v>2013</v>
      </c>
      <c r="C69" s="40">
        <f t="shared" si="5"/>
        <v>18431169.029561177</v>
      </c>
      <c r="D69" s="36">
        <f t="shared" si="3"/>
        <v>24798973.067053799</v>
      </c>
      <c r="G69" s="36">
        <v>5200837.2765103802</v>
      </c>
      <c r="H69" s="36">
        <v>24798973.067053799</v>
      </c>
      <c r="I69" s="36">
        <v>5261635.5544731496</v>
      </c>
      <c r="J69" s="36">
        <v>10528.180766650001</v>
      </c>
      <c r="K69" s="36">
        <v>4713.1681414100003</v>
      </c>
      <c r="L69" s="36">
        <v>2478090.24217737</v>
      </c>
      <c r="M69" s="36">
        <v>525780.14783829998</v>
      </c>
      <c r="N69" s="36">
        <v>4306.1437169399996</v>
      </c>
      <c r="O69" s="37">
        <v>2013</v>
      </c>
      <c r="P69" s="39">
        <f t="shared" si="6"/>
        <v>20.971986470761781</v>
      </c>
      <c r="Q69" s="39">
        <f t="shared" si="4"/>
        <v>20.971986470761781</v>
      </c>
    </row>
    <row r="72" spans="1:17">
      <c r="B72" s="37"/>
      <c r="C72" s="37"/>
      <c r="D72" s="37"/>
      <c r="E72" s="37"/>
      <c r="F72" s="37"/>
    </row>
    <row r="73" spans="1:17">
      <c r="B73" s="37"/>
      <c r="C73" s="37"/>
      <c r="D73" s="37"/>
      <c r="E73" s="37"/>
      <c r="F73" s="37"/>
    </row>
  </sheetData>
  <sheetCalcPr fullCalcOnLoa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2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31" sqref="G31"/>
    </sheetView>
  </sheetViews>
  <sheetFormatPr baseColWidth="10" defaultColWidth="11.1640625" defaultRowHeight="15"/>
  <cols>
    <col min="2" max="2" width="12" bestFit="1" customWidth="1"/>
    <col min="3" max="3" width="13.1640625" bestFit="1" customWidth="1"/>
    <col min="4" max="4" width="11.5" bestFit="1" customWidth="1"/>
    <col min="5" max="5" width="13.1640625" bestFit="1" customWidth="1"/>
  </cols>
  <sheetData>
    <row r="1" spans="1:7" ht="18">
      <c r="A1" s="4" t="s">
        <v>76</v>
      </c>
    </row>
    <row r="2" spans="1:7">
      <c r="A2" t="s">
        <v>84</v>
      </c>
    </row>
    <row r="3" spans="1:7">
      <c r="A3" t="s">
        <v>45</v>
      </c>
    </row>
    <row r="4" spans="1:7">
      <c r="B4" s="2" t="s">
        <v>74</v>
      </c>
      <c r="C4" s="2"/>
      <c r="D4" s="2" t="s">
        <v>75</v>
      </c>
      <c r="E4" s="2"/>
    </row>
    <row r="5" spans="1:7">
      <c r="B5" s="5" t="s">
        <v>72</v>
      </c>
      <c r="C5" s="1" t="s">
        <v>44</v>
      </c>
      <c r="D5" s="5" t="s">
        <v>72</v>
      </c>
      <c r="E5" s="1" t="s">
        <v>44</v>
      </c>
    </row>
    <row r="6" spans="1:7">
      <c r="B6" s="5" t="s">
        <v>73</v>
      </c>
      <c r="C6" s="1"/>
      <c r="D6" s="5" t="s">
        <v>73</v>
      </c>
      <c r="E6" s="1"/>
    </row>
    <row r="7" spans="1:7">
      <c r="A7">
        <v>1997</v>
      </c>
      <c r="B7" s="7">
        <v>22692.2</v>
      </c>
      <c r="C7" s="7">
        <v>725126.4</v>
      </c>
      <c r="D7" s="7">
        <v>23502.3</v>
      </c>
      <c r="E7" s="7">
        <v>749633.2</v>
      </c>
    </row>
    <row r="8" spans="1:7">
      <c r="A8">
        <v>1998</v>
      </c>
      <c r="B8" s="7">
        <v>26610.799999999999</v>
      </c>
      <c r="C8" s="7">
        <v>868340.1</v>
      </c>
      <c r="D8" s="7">
        <v>25498.5</v>
      </c>
      <c r="E8" s="7">
        <v>891923.7</v>
      </c>
    </row>
    <row r="9" spans="1:7">
      <c r="A9">
        <v>1999</v>
      </c>
      <c r="B9" s="7">
        <v>27820</v>
      </c>
      <c r="C9" s="7">
        <v>1018875.6</v>
      </c>
      <c r="D9" s="7">
        <v>33929</v>
      </c>
      <c r="E9" s="7">
        <v>1113133.8999999999</v>
      </c>
    </row>
    <row r="10" spans="1:7">
      <c r="A10">
        <v>2000</v>
      </c>
      <c r="B10" s="7">
        <v>38906.9</v>
      </c>
      <c r="C10" s="7">
        <v>1520654.3</v>
      </c>
      <c r="D10" s="7">
        <v>36147.4</v>
      </c>
      <c r="E10" s="7">
        <v>1596080.1</v>
      </c>
    </row>
    <row r="11" spans="1:7">
      <c r="A11">
        <v>2001</v>
      </c>
      <c r="B11" s="7">
        <v>46127.8</v>
      </c>
      <c r="C11" s="7">
        <v>1853002.7</v>
      </c>
      <c r="D11" s="7">
        <v>43486.2</v>
      </c>
      <c r="E11" s="7">
        <v>1937702.1</v>
      </c>
    </row>
    <row r="12" spans="1:7">
      <c r="A12">
        <v>2002</v>
      </c>
      <c r="B12" s="7">
        <v>50224</v>
      </c>
      <c r="C12" s="7">
        <v>1573543.6</v>
      </c>
      <c r="D12" s="7">
        <v>46738.3</v>
      </c>
      <c r="E12" s="7">
        <v>1718222.7</v>
      </c>
    </row>
    <row r="13" spans="1:7">
      <c r="A13">
        <v>2003</v>
      </c>
      <c r="B13" s="7">
        <v>58981.7</v>
      </c>
      <c r="C13" s="7">
        <v>1733557.3</v>
      </c>
      <c r="D13" s="7">
        <v>52419.1</v>
      </c>
      <c r="E13" s="7">
        <v>1907237.6</v>
      </c>
    </row>
    <row r="14" spans="1:7">
      <c r="A14">
        <v>2004</v>
      </c>
      <c r="B14" s="7">
        <v>64273.7</v>
      </c>
      <c r="C14" s="7">
        <v>1985347.1</v>
      </c>
      <c r="D14" s="7">
        <v>64848.800000000003</v>
      </c>
      <c r="E14" s="7">
        <v>2149881.1</v>
      </c>
    </row>
    <row r="15" spans="1:7">
      <c r="A15">
        <v>2005</v>
      </c>
      <c r="B15" s="7">
        <v>74901.8</v>
      </c>
      <c r="C15" s="7">
        <v>2405391.6</v>
      </c>
      <c r="D15" s="7">
        <v>80618.3</v>
      </c>
      <c r="E15" s="7">
        <v>2441673.1</v>
      </c>
    </row>
    <row r="16" spans="1:7">
      <c r="A16">
        <v>2006</v>
      </c>
      <c r="B16" s="7">
        <v>100563.4</v>
      </c>
      <c r="C16" s="7">
        <v>2973693.5</v>
      </c>
      <c r="D16" s="7">
        <v>95423.9</v>
      </c>
      <c r="E16" s="7">
        <v>2821010.4</v>
      </c>
      <c r="F16" s="13"/>
      <c r="G16" s="13"/>
    </row>
    <row r="17" spans="1:5">
      <c r="A17">
        <v>2007</v>
      </c>
      <c r="B17" s="7">
        <v>114059.1</v>
      </c>
      <c r="C17" s="7">
        <v>3619525.6</v>
      </c>
      <c r="D17" s="7">
        <v>117316.1</v>
      </c>
      <c r="E17" s="7">
        <v>3374366.3</v>
      </c>
    </row>
    <row r="18" spans="1:5">
      <c r="A18">
        <v>2008</v>
      </c>
      <c r="B18" s="7">
        <v>141648.6</v>
      </c>
      <c r="C18" s="7">
        <v>4210964.9000000004</v>
      </c>
      <c r="D18" s="7">
        <v>170369.3</v>
      </c>
      <c r="E18" s="7">
        <v>4147073</v>
      </c>
    </row>
    <row r="19" spans="1:5">
      <c r="A19">
        <v>2009</v>
      </c>
      <c r="B19" s="7">
        <v>159443.70000000001</v>
      </c>
      <c r="C19" s="7">
        <v>4366859</v>
      </c>
      <c r="D19" s="7">
        <v>192725.3</v>
      </c>
      <c r="E19" s="7">
        <v>5135236.8</v>
      </c>
    </row>
    <row r="20" spans="1:5">
      <c r="A20">
        <v>2010</v>
      </c>
      <c r="B20" s="7">
        <v>180348.79999999999</v>
      </c>
      <c r="C20" s="7">
        <v>4847389</v>
      </c>
      <c r="D20" s="7">
        <v>212042.2</v>
      </c>
      <c r="E20" s="7">
        <v>5858650</v>
      </c>
    </row>
    <row r="21" spans="1:5">
      <c r="A21">
        <v>2011</v>
      </c>
      <c r="B21" s="7">
        <v>199682.6</v>
      </c>
      <c r="C21" s="7">
        <v>5313525.0999999996</v>
      </c>
      <c r="D21" s="7">
        <v>227136.8</v>
      </c>
      <c r="E21" s="7">
        <v>6364293.2999999998</v>
      </c>
    </row>
    <row r="22" spans="1:5">
      <c r="A22">
        <v>2012</v>
      </c>
      <c r="B22" s="7">
        <v>230440.3</v>
      </c>
      <c r="C22" s="7">
        <v>5890736.9000000004</v>
      </c>
      <c r="D22" s="7">
        <v>262224.7</v>
      </c>
      <c r="E22" s="7">
        <v>6980380.0999999996</v>
      </c>
    </row>
    <row r="23" spans="1:5">
      <c r="B23" s="7"/>
      <c r="C23" s="7"/>
    </row>
    <row r="24" spans="1:5">
      <c r="B24" s="7"/>
      <c r="C24" s="7"/>
    </row>
  </sheetData>
  <mergeCells count="4">
    <mergeCell ref="B4:C4"/>
    <mergeCell ref="C5:C6"/>
    <mergeCell ref="D4:E4"/>
    <mergeCell ref="E5:E6"/>
  </mergeCells>
  <phoneticPr fontId="1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N71"/>
  <sheetViews>
    <sheetView topLeftCell="K1" workbookViewId="0">
      <selection activeCell="V35" sqref="V35"/>
    </sheetView>
  </sheetViews>
  <sheetFormatPr baseColWidth="10" defaultColWidth="8.83203125" defaultRowHeight="15"/>
  <sheetData>
    <row r="3" spans="1:14">
      <c r="A3" t="s">
        <v>91</v>
      </c>
    </row>
    <row r="5" spans="1:14">
      <c r="B5" t="s">
        <v>67</v>
      </c>
      <c r="C5" t="s">
        <v>68</v>
      </c>
      <c r="D5" t="s">
        <v>69</v>
      </c>
    </row>
    <row r="6" spans="1:14">
      <c r="A6">
        <v>1950</v>
      </c>
      <c r="B6" s="30">
        <f>'Expend 1870-2013'!V86</f>
        <v>1.0269042271096481E-2</v>
      </c>
      <c r="C6" s="30">
        <f>'Expend 1870-2013'!W86</f>
        <v>2.3889086731023025E-3</v>
      </c>
      <c r="D6" s="30">
        <f>'Expend 1870-2013'!Y86</f>
        <v>3.5534336299221044E-3</v>
      </c>
      <c r="H6" t="s">
        <v>95</v>
      </c>
    </row>
    <row r="7" spans="1:14">
      <c r="A7">
        <v>1951</v>
      </c>
      <c r="B7" s="30">
        <f>'Expend 1870-2013'!V87</f>
        <v>1.0955551501703608E-2</v>
      </c>
      <c r="C7" s="30">
        <f>'Expend 1870-2013'!W87</f>
        <v>2.9769863803103813E-3</v>
      </c>
      <c r="D7" s="30">
        <f>'Expend 1870-2013'!Y87</f>
        <v>3.3087134727392861E-3</v>
      </c>
      <c r="I7">
        <v>2007</v>
      </c>
      <c r="J7">
        <v>2008</v>
      </c>
      <c r="K7">
        <v>2009</v>
      </c>
      <c r="L7">
        <v>2010</v>
      </c>
      <c r="M7">
        <v>2012</v>
      </c>
      <c r="N7">
        <v>2013</v>
      </c>
    </row>
    <row r="8" spans="1:14">
      <c r="A8">
        <v>1952</v>
      </c>
      <c r="B8" s="30">
        <f>'Expend 1870-2013'!V88</f>
        <v>1.0960628862669141E-2</v>
      </c>
      <c r="C8" s="30">
        <f>'Expend 1870-2013'!W88</f>
        <v>3.2022039784082757E-3</v>
      </c>
      <c r="D8" s="30">
        <f>'Expend 1870-2013'!Y88</f>
        <v>3.3113543225593988E-3</v>
      </c>
      <c r="H8" t="s">
        <v>92</v>
      </c>
      <c r="I8">
        <v>3.8801282958019412</v>
      </c>
      <c r="J8">
        <v>4.2191515105585244</v>
      </c>
      <c r="K8">
        <v>4.8950181482989432</v>
      </c>
      <c r="L8">
        <v>5.2517379759651437</v>
      </c>
      <c r="M8">
        <v>5.3761173525739654</v>
      </c>
      <c r="N8">
        <v>5.3476151556091329</v>
      </c>
    </row>
    <row r="9" spans="1:14">
      <c r="A9">
        <v>1953</v>
      </c>
      <c r="B9" s="30">
        <f>'Expend 1870-2013'!V89</f>
        <v>1.2068325203230517E-2</v>
      </c>
      <c r="C9" s="30">
        <f>'Expend 1870-2013'!W89</f>
        <v>4.259727907988068E-3</v>
      </c>
      <c r="D9" s="30">
        <f>'Expend 1870-2013'!Y89</f>
        <v>3.3573881307891458E-3</v>
      </c>
      <c r="H9" t="s">
        <v>93</v>
      </c>
      <c r="I9">
        <v>5.5964034814216772</v>
      </c>
      <c r="J9">
        <v>6.145912755387605</v>
      </c>
      <c r="K9">
        <v>6.866817506963276</v>
      </c>
      <c r="L9">
        <v>6.9831788576447655</v>
      </c>
      <c r="M9">
        <v>7.0744832116986647</v>
      </c>
      <c r="N9">
        <v>6.9585998527186597</v>
      </c>
    </row>
    <row r="10" spans="1:14">
      <c r="A10">
        <v>1954</v>
      </c>
      <c r="B10" s="30">
        <f>'Expend 1870-2013'!V90</f>
        <v>1.290304838150947E-2</v>
      </c>
      <c r="C10" s="30">
        <f>'Expend 1870-2013'!W90</f>
        <v>3.6356996800418931E-3</v>
      </c>
      <c r="D10" s="30">
        <f>'Expend 1870-2013'!Y90</f>
        <v>3.5917054370183527E-3</v>
      </c>
      <c r="H10" t="s">
        <v>94</v>
      </c>
      <c r="I10">
        <v>6.634600494682573</v>
      </c>
      <c r="J10">
        <v>6.3467947906159008</v>
      </c>
      <c r="K10">
        <v>7.0929155538755824</v>
      </c>
      <c r="L10">
        <v>7.3275384651227862</v>
      </c>
      <c r="M10">
        <v>7.4992518229469853</v>
      </c>
      <c r="N10">
        <v>7.3693935994910937</v>
      </c>
    </row>
    <row r="11" spans="1:14">
      <c r="A11">
        <v>1955</v>
      </c>
      <c r="B11" s="30">
        <f>'Expend 1870-2013'!V91</f>
        <v>1.287693500147954E-2</v>
      </c>
      <c r="C11" s="30">
        <f>'Expend 1870-2013'!W91</f>
        <v>2.9175079631964403E-3</v>
      </c>
      <c r="D11" s="30">
        <f>'Expend 1870-2013'!Y91</f>
        <v>3.9068714177382018E-3</v>
      </c>
    </row>
    <row r="12" spans="1:14">
      <c r="A12">
        <v>1956</v>
      </c>
      <c r="B12" s="30">
        <f>'Expend 1870-2013'!V92</f>
        <v>1.6376362207979448E-2</v>
      </c>
      <c r="C12" s="30">
        <f>'Expend 1870-2013'!W92</f>
        <v>2.5156097970734917E-3</v>
      </c>
      <c r="D12" s="30">
        <f>'Expend 1870-2013'!Y92</f>
        <v>4.5830461081154605E-3</v>
      </c>
    </row>
    <row r="13" spans="1:14">
      <c r="A13">
        <v>1957</v>
      </c>
      <c r="B13" s="30">
        <f>'Expend 1870-2013'!V93</f>
        <v>1.6600924824794725E-2</v>
      </c>
      <c r="C13" s="30">
        <f>'Expend 1870-2013'!W93</f>
        <v>1.8923562322797423E-3</v>
      </c>
      <c r="D13" s="30">
        <f>'Expend 1870-2013'!Y93</f>
        <v>4.4391051137460426E-3</v>
      </c>
      <c r="I13" t="s">
        <v>92</v>
      </c>
      <c r="J13" t="s">
        <v>93</v>
      </c>
      <c r="K13" t="s">
        <v>94</v>
      </c>
    </row>
    <row r="14" spans="1:14">
      <c r="A14">
        <v>1958</v>
      </c>
      <c r="B14" s="30">
        <f>'Expend 1870-2013'!V94</f>
        <v>1.8668185983621525E-2</v>
      </c>
      <c r="C14" s="30">
        <f>'Expend 1870-2013'!W94</f>
        <v>2.5254100708529967E-3</v>
      </c>
      <c r="D14" s="30">
        <f>'Expend 1870-2013'!Y94</f>
        <v>4.7087495468245673E-3</v>
      </c>
      <c r="H14">
        <v>2007</v>
      </c>
      <c r="I14">
        <v>3.8801282958019412</v>
      </c>
      <c r="J14">
        <v>5.5964034814216772</v>
      </c>
      <c r="K14">
        <v>6.634600494682573</v>
      </c>
    </row>
    <row r="15" spans="1:14">
      <c r="H15">
        <v>2008</v>
      </c>
      <c r="I15">
        <v>4.2191515105585244</v>
      </c>
      <c r="J15">
        <v>6.145912755387605</v>
      </c>
      <c r="K15">
        <v>6.3467947906159008</v>
      </c>
    </row>
    <row r="16" spans="1:14">
      <c r="A16">
        <v>1991</v>
      </c>
      <c r="B16" s="30">
        <f>'Expend 1870-2013'!V127</f>
        <v>1.3960670794135783E-2</v>
      </c>
      <c r="C16" s="30">
        <f>'Expend 1870-2013'!W127</f>
        <v>1.7696960032069716E-2</v>
      </c>
      <c r="D16" s="30">
        <f>'Expend 1870-2013'!Y127</f>
        <v>1.6744903007106487E-2</v>
      </c>
      <c r="H16">
        <v>2009</v>
      </c>
      <c r="I16">
        <v>4.8950181482989432</v>
      </c>
      <c r="J16">
        <v>6.866817506963276</v>
      </c>
      <c r="K16">
        <v>7.0929155538755824</v>
      </c>
    </row>
    <row r="17" spans="1:11">
      <c r="A17">
        <v>1992</v>
      </c>
      <c r="B17" s="30">
        <f>'Expend 1870-2013'!V128</f>
        <v>1.5298430569132562E-2</v>
      </c>
      <c r="C17" s="30">
        <f>'Expend 1870-2013'!W128</f>
        <v>1.671286960434443E-2</v>
      </c>
      <c r="D17" s="30">
        <f>'Expend 1870-2013'!Y128</f>
        <v>1.7122185717093296E-2</v>
      </c>
      <c r="H17">
        <v>2010</v>
      </c>
      <c r="I17">
        <v>5.2517379759651437</v>
      </c>
      <c r="J17">
        <v>6.9831788576447655</v>
      </c>
      <c r="K17">
        <v>7.3275384651227862</v>
      </c>
    </row>
    <row r="18" spans="1:11">
      <c r="A18">
        <v>1993</v>
      </c>
      <c r="B18" s="30">
        <f>'Expend 1870-2013'!V129</f>
        <v>1.596891716450486E-2</v>
      </c>
      <c r="C18" s="30">
        <f>'Expend 1870-2013'!W129</f>
        <v>1.7119845118681948E-2</v>
      </c>
      <c r="D18" s="30">
        <f>'Expend 1870-2013'!Y129</f>
        <v>1.8241347514937487E-2</v>
      </c>
      <c r="H18">
        <v>2012</v>
      </c>
      <c r="I18">
        <v>5.3761173525739654</v>
      </c>
      <c r="J18">
        <v>7.0744832116986647</v>
      </c>
      <c r="K18">
        <v>7.4992518229469853</v>
      </c>
    </row>
    <row r="19" spans="1:11">
      <c r="A19">
        <v>1994</v>
      </c>
      <c r="B19" s="30">
        <f>'Expend 1870-2013'!V130</f>
        <v>1.7506684723103075E-2</v>
      </c>
      <c r="C19" s="30">
        <f>'Expend 1870-2013'!W130</f>
        <v>1.8692857652050737E-2</v>
      </c>
      <c r="D19" s="30">
        <f>'Expend 1870-2013'!Y130</f>
        <v>2.0751937758214416E-2</v>
      </c>
      <c r="H19">
        <v>2013</v>
      </c>
      <c r="I19">
        <v>5.3476151556091329</v>
      </c>
      <c r="J19">
        <v>6.9585998527186597</v>
      </c>
      <c r="K19">
        <v>7.3693935994910937</v>
      </c>
    </row>
    <row r="20" spans="1:11">
      <c r="A20">
        <v>1995</v>
      </c>
      <c r="B20" s="30">
        <f>'Expend 1870-2013'!V131</f>
        <v>1.5877952169597732E-2</v>
      </c>
      <c r="C20" s="30">
        <f>'Expend 1870-2013'!W131</f>
        <v>1.8402211935079175E-2</v>
      </c>
      <c r="D20" s="30">
        <f>'Expend 1870-2013'!Y131</f>
        <v>2.0495453502203415E-2</v>
      </c>
    </row>
    <row r="21" spans="1:11">
      <c r="A21">
        <v>1996</v>
      </c>
      <c r="B21" s="30">
        <f>'Expend 1870-2013'!V132</f>
        <v>1.833435522981347E-2</v>
      </c>
      <c r="C21" s="30">
        <f>'Expend 1870-2013'!W132</f>
        <v>1.9376532203169674E-2</v>
      </c>
      <c r="D21" s="30">
        <f>'Expend 1870-2013'!Y132</f>
        <v>2.1631077111690634E-2</v>
      </c>
    </row>
    <row r="22" spans="1:11">
      <c r="A22">
        <v>1997</v>
      </c>
      <c r="B22" s="30">
        <f>'Expend 1870-2013'!V133</f>
        <v>1.7071300773163243E-2</v>
      </c>
      <c r="C22" s="30">
        <f>'Expend 1870-2013'!W133</f>
        <v>1.7330067638329245E-2</v>
      </c>
      <c r="D22" s="30">
        <f>'Expend 1870-2013'!Y133</f>
        <v>2.287191671837811E-2</v>
      </c>
    </row>
    <row r="24" spans="1:11">
      <c r="B24" t="s">
        <v>92</v>
      </c>
      <c r="C24" t="s">
        <v>93</v>
      </c>
      <c r="D24" t="s">
        <v>94</v>
      </c>
    </row>
    <row r="25" spans="1:11">
      <c r="A25">
        <v>2007</v>
      </c>
      <c r="B25" s="12">
        <f>I14/100</f>
        <v>3.8801282958019413E-2</v>
      </c>
      <c r="C25" s="12">
        <f t="shared" ref="C25:D25" si="0">J14/100</f>
        <v>5.5964034814216773E-2</v>
      </c>
      <c r="D25" s="12">
        <f t="shared" si="0"/>
        <v>6.6346004946825729E-2</v>
      </c>
    </row>
    <row r="26" spans="1:11">
      <c r="A26">
        <v>2008</v>
      </c>
      <c r="B26" s="12">
        <f t="shared" ref="B26:D26" si="1">I15/100</f>
        <v>4.2191515105585248E-2</v>
      </c>
      <c r="C26" s="12">
        <f t="shared" si="1"/>
        <v>6.1459127553876051E-2</v>
      </c>
      <c r="D26" s="12">
        <f t="shared" si="1"/>
        <v>6.3467947906159006E-2</v>
      </c>
    </row>
    <row r="27" spans="1:11">
      <c r="A27">
        <v>2009</v>
      </c>
      <c r="B27" s="12">
        <f t="shared" ref="B27:D27" si="2">I16/100</f>
        <v>4.8950181482989435E-2</v>
      </c>
      <c r="C27" s="12">
        <f t="shared" si="2"/>
        <v>6.8668175069632756E-2</v>
      </c>
      <c r="D27" s="12">
        <f t="shared" si="2"/>
        <v>7.0929155538755825E-2</v>
      </c>
    </row>
    <row r="28" spans="1:11">
      <c r="A28">
        <v>2010</v>
      </c>
      <c r="B28" s="12">
        <f t="shared" ref="B28:D28" si="3">I17/100</f>
        <v>5.2517379759651435E-2</v>
      </c>
      <c r="C28" s="12">
        <f t="shared" si="3"/>
        <v>6.9831788576447659E-2</v>
      </c>
      <c r="D28" s="12">
        <f t="shared" si="3"/>
        <v>7.3275384651227862E-2</v>
      </c>
    </row>
    <row r="29" spans="1:11">
      <c r="A29">
        <v>2012</v>
      </c>
      <c r="B29" s="12">
        <f t="shared" ref="B29:D29" si="4">I18/100</f>
        <v>5.3761173525739656E-2</v>
      </c>
      <c r="C29" s="12">
        <f t="shared" si="4"/>
        <v>7.074483211698665E-2</v>
      </c>
      <c r="D29" s="12">
        <f t="shared" si="4"/>
        <v>7.4992518229469854E-2</v>
      </c>
    </row>
    <row r="30" spans="1:11">
      <c r="A30">
        <v>2013</v>
      </c>
      <c r="B30" s="12">
        <f t="shared" ref="B30:D30" si="5">I19/100</f>
        <v>5.3476151556091332E-2</v>
      </c>
      <c r="C30" s="12">
        <f t="shared" si="5"/>
        <v>6.9585998527186596E-2</v>
      </c>
      <c r="D30" s="12">
        <f t="shared" si="5"/>
        <v>7.3693935994910933E-2</v>
      </c>
    </row>
    <row r="33" spans="1:2">
      <c r="B33" t="s">
        <v>9</v>
      </c>
    </row>
    <row r="34" spans="1:2">
      <c r="A34">
        <v>1950</v>
      </c>
      <c r="B34" s="30">
        <f>'Expend 1870-2013'!T86</f>
        <v>2.0099483086493543E-2</v>
      </c>
    </row>
    <row r="35" spans="1:2">
      <c r="A35">
        <v>1951</v>
      </c>
      <c r="B35" s="30">
        <f>'Expend 1870-2013'!T87</f>
        <v>1.3531344418181157E-2</v>
      </c>
    </row>
    <row r="36" spans="1:2">
      <c r="A36">
        <v>1952</v>
      </c>
      <c r="B36" s="30">
        <f>'Expend 1870-2013'!T88</f>
        <v>1.2362082437571541E-2</v>
      </c>
    </row>
    <row r="37" spans="1:2">
      <c r="A37">
        <v>1953</v>
      </c>
      <c r="B37" s="30">
        <f>'Expend 1870-2013'!T89</f>
        <v>1.188226716317933E-2</v>
      </c>
    </row>
    <row r="38" spans="1:2">
      <c r="A38">
        <v>1954</v>
      </c>
      <c r="B38" s="30">
        <f>'Expend 1870-2013'!T90</f>
        <v>1.2159005394234151E-2</v>
      </c>
    </row>
    <row r="39" spans="1:2">
      <c r="A39">
        <v>1955</v>
      </c>
      <c r="B39" s="30">
        <f>'Expend 1870-2013'!T91</f>
        <v>1.3583673715163641E-2</v>
      </c>
    </row>
    <row r="40" spans="1:2">
      <c r="A40">
        <v>1956</v>
      </c>
      <c r="B40" s="30">
        <f>'Expend 1870-2013'!T92</f>
        <v>1.4664373834134894E-2</v>
      </c>
    </row>
    <row r="41" spans="1:2">
      <c r="A41">
        <v>1957</v>
      </c>
      <c r="B41" s="30">
        <f>'Expend 1870-2013'!T93</f>
        <v>1.3543315303775861E-2</v>
      </c>
    </row>
    <row r="42" spans="1:2">
      <c r="A42">
        <v>1958</v>
      </c>
      <c r="B42" s="30">
        <f>'Expend 1870-2013'!T94</f>
        <v>1.6682125316338184E-2</v>
      </c>
    </row>
    <row r="44" spans="1:2">
      <c r="A44">
        <v>1973</v>
      </c>
      <c r="B44" s="30">
        <f>'Expend 1870-2013'!T109</f>
        <v>1.0377719463781833E-2</v>
      </c>
    </row>
    <row r="45" spans="1:2">
      <c r="A45">
        <v>1974</v>
      </c>
      <c r="B45" s="30">
        <f>'Expend 1870-2013'!T110</f>
        <v>9.8262358949094374E-3</v>
      </c>
    </row>
    <row r="46" spans="1:2">
      <c r="A46">
        <v>1975</v>
      </c>
      <c r="B46" s="30">
        <f>'Expend 1870-2013'!T111</f>
        <v>9.2732170274582911E-3</v>
      </c>
    </row>
    <row r="47" spans="1:2">
      <c r="A47">
        <v>1976</v>
      </c>
      <c r="B47" s="30">
        <f>'Expend 1870-2013'!T112</f>
        <v>7.7654291037060081E-3</v>
      </c>
    </row>
    <row r="48" spans="1:2">
      <c r="A48">
        <v>1977</v>
      </c>
      <c r="B48" s="30">
        <f>'Expend 1870-2013'!T113</f>
        <v>8.3692981497411664E-3</v>
      </c>
    </row>
    <row r="49" spans="1:2">
      <c r="A49">
        <v>1978</v>
      </c>
      <c r="B49" s="30">
        <f>'Expend 1870-2013'!T114</f>
        <v>1.1833958818939649E-2</v>
      </c>
    </row>
    <row r="50" spans="1:2">
      <c r="A50">
        <v>1979</v>
      </c>
      <c r="B50" s="30">
        <f>'Expend 1870-2013'!T115</f>
        <v>1.4154793966586546E-2</v>
      </c>
    </row>
    <row r="51" spans="1:2">
      <c r="B51" s="30"/>
    </row>
    <row r="52" spans="1:2">
      <c r="A52">
        <v>1980</v>
      </c>
      <c r="B52" s="30">
        <f>'Expend 1870-2013'!T116</f>
        <v>1.7145174801642425E-2</v>
      </c>
    </row>
    <row r="53" spans="1:2">
      <c r="A53">
        <v>1981</v>
      </c>
      <c r="B53" s="30">
        <f>'Expend 1870-2013'!T117</f>
        <v>1.9668024593990498E-2</v>
      </c>
    </row>
    <row r="54" spans="1:2">
      <c r="A54">
        <v>1982</v>
      </c>
      <c r="B54" s="30">
        <f>'Expend 1870-2013'!T118</f>
        <v>2.1107547452810311E-2</v>
      </c>
    </row>
    <row r="55" spans="1:2">
      <c r="A55">
        <v>1983</v>
      </c>
      <c r="B55" s="30">
        <f>'Expend 1870-2013'!T119</f>
        <v>2.2756388138313557E-2</v>
      </c>
    </row>
    <row r="56" spans="1:2">
      <c r="A56">
        <v>1984</v>
      </c>
      <c r="B56" s="30">
        <f>'Expend 1870-2013'!T120</f>
        <v>2.0282871978031362E-2</v>
      </c>
    </row>
    <row r="57" spans="1:2">
      <c r="A57">
        <v>1985</v>
      </c>
      <c r="B57" s="30">
        <f>'Expend 1870-2013'!T121</f>
        <v>1.6924903341655001E-2</v>
      </c>
    </row>
    <row r="58" spans="1:2">
      <c r="A58">
        <v>1986</v>
      </c>
      <c r="B58" s="30">
        <f>'Expend 1870-2013'!T122</f>
        <v>1.9959334753076503E-2</v>
      </c>
    </row>
    <row r="59" spans="1:2">
      <c r="A59">
        <v>1987</v>
      </c>
      <c r="B59" s="30">
        <f>'Expend 1870-2013'!T123</f>
        <v>1.7776302390419156E-2</v>
      </c>
    </row>
    <row r="60" spans="1:2">
      <c r="A60">
        <v>1988</v>
      </c>
      <c r="B60" s="30">
        <f>'Expend 1870-2013'!T124</f>
        <v>1.6796177002388345E-2</v>
      </c>
    </row>
    <row r="61" spans="1:2">
      <c r="A61">
        <v>1989</v>
      </c>
      <c r="B61" s="30">
        <f>'Expend 1870-2013'!T125</f>
        <v>1.9459888659123729E-2</v>
      </c>
    </row>
    <row r="62" spans="1:2">
      <c r="B62" s="30"/>
    </row>
    <row r="63" spans="1:2">
      <c r="A63">
        <v>1990</v>
      </c>
      <c r="B63" s="30">
        <f>'Expend 1870-2013'!T126</f>
        <v>2.4080909120942219E-2</v>
      </c>
    </row>
    <row r="64" spans="1:2">
      <c r="A64">
        <v>1991</v>
      </c>
      <c r="B64" s="30">
        <f>'Expend 1870-2013'!T127</f>
        <v>3.1213103267897311E-2</v>
      </c>
    </row>
    <row r="65" spans="1:2">
      <c r="A65">
        <v>1992</v>
      </c>
      <c r="B65" s="30">
        <f>'Expend 1870-2013'!T128</f>
        <v>3.2320628912850417E-2</v>
      </c>
    </row>
    <row r="66" spans="1:2">
      <c r="A66">
        <v>1993</v>
      </c>
      <c r="B66" s="30">
        <f>'Expend 1870-2013'!T129</f>
        <v>2.7561272768629082E-2</v>
      </c>
    </row>
    <row r="67" spans="1:2">
      <c r="A67">
        <v>1994</v>
      </c>
      <c r="B67" s="30">
        <f>'Expend 1870-2013'!T130</f>
        <v>3.1607735481632274E-2</v>
      </c>
    </row>
    <row r="68" spans="1:2">
      <c r="A68">
        <v>1995</v>
      </c>
      <c r="B68" s="30">
        <f>'Expend 1870-2013'!T131</f>
        <v>4.4879082552263014E-2</v>
      </c>
    </row>
    <row r="69" spans="1:2">
      <c r="A69">
        <v>1996</v>
      </c>
      <c r="B69" s="30">
        <f>'Expend 1870-2013'!T132</f>
        <v>4.5579537275516439E-2</v>
      </c>
    </row>
    <row r="70" spans="1:2">
      <c r="A70">
        <v>1997</v>
      </c>
      <c r="B70" s="30">
        <f>'Expend 1870-2013'!T133</f>
        <v>3.7938990397990806E-2</v>
      </c>
    </row>
    <row r="71" spans="1:2">
      <c r="A71">
        <v>1998</v>
      </c>
      <c r="B71" s="30">
        <f>'Expend 1870-2013'!T134</f>
        <v>3.1990884616541149E-2</v>
      </c>
    </row>
  </sheetData>
  <phoneticPr fontId="13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Revenue</vt:lpstr>
      <vt:lpstr>Expend 1870-2013</vt:lpstr>
      <vt:lpstr>GDP 1950-2013</vt:lpstr>
      <vt:lpstr>Total, 1997-2012</vt:lpstr>
      <vt:lpstr>K. Lindert graphs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Arroyo Abad, Leticia</dc:creator>
  <cp:lastModifiedBy>Peter Lindert</cp:lastModifiedBy>
  <cp:lastPrinted>2014-10-29T22:46:48Z</cp:lastPrinted>
  <dcterms:created xsi:type="dcterms:W3CDTF">2014-10-23T13:50:28Z</dcterms:created>
  <dcterms:modified xsi:type="dcterms:W3CDTF">2015-08-31T21:47:38Z</dcterms:modified>
</cp:coreProperties>
</file>